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1a15af9ac37221d/Desktop/SİTE ARŞİV/İK/ekran görüntüleri/terfi matrisi/"/>
    </mc:Choice>
  </mc:AlternateContent>
  <xr:revisionPtr revIDLastSave="298" documentId="8_{A85C84B8-DCF2-4F43-B956-E4DD5F94DF77}" xr6:coauthVersionLast="47" xr6:coauthVersionMax="47" xr10:uidLastSave="{7EA75473-F504-435E-AEB8-857F6D346D57}"/>
  <bookViews>
    <workbookView xWindow="5760" yWindow="3360" windowWidth="17280" windowHeight="8880" xr2:uid="{0F45C0EB-969F-4389-90F7-CB40FACE47CD}"/>
  </bookViews>
  <sheets>
    <sheet name="TERFİ MATRİSİ" sheetId="1" r:id="rId1"/>
    <sheet name="DEĞERLENDİRME PUAN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1" i="1" l="1"/>
  <c r="Y29" i="1"/>
  <c r="Y4" i="1"/>
  <c r="Y5" i="1"/>
  <c r="Y6" i="1"/>
  <c r="Y7" i="1"/>
  <c r="Y9" i="1"/>
  <c r="Y8" i="1"/>
  <c r="Y10" i="1"/>
  <c r="Y12" i="1"/>
  <c r="Y11" i="1"/>
  <c r="Y13" i="1"/>
  <c r="Y14" i="1"/>
  <c r="Y15" i="1"/>
  <c r="Y16" i="1"/>
  <c r="Y19" i="1"/>
  <c r="Y18" i="1"/>
  <c r="Y17" i="1"/>
  <c r="Y20" i="1"/>
  <c r="Y21" i="1"/>
  <c r="Y22" i="1"/>
  <c r="Y23" i="1"/>
  <c r="Y24" i="1"/>
  <c r="Y25" i="1"/>
  <c r="Y26" i="1"/>
  <c r="Y27" i="1"/>
  <c r="Y28" i="1"/>
  <c r="Y30" i="1"/>
  <c r="Y3" i="1"/>
  <c r="Y2" i="1"/>
  <c r="B22" i="2"/>
  <c r="V29" i="1" l="1"/>
  <c r="V9" i="1"/>
  <c r="V21" i="1"/>
  <c r="V18" i="1"/>
  <c r="V15" i="1"/>
  <c r="V10" i="1"/>
  <c r="V16" i="1"/>
  <c r="V17" i="1"/>
  <c r="V5" i="1"/>
  <c r="V14" i="1"/>
  <c r="V30" i="1"/>
  <c r="V24" i="1"/>
  <c r="V19" i="1"/>
  <c r="V2" i="1"/>
  <c r="V8" i="1"/>
  <c r="V22" i="1"/>
  <c r="V6" i="1"/>
  <c r="V13" i="1"/>
  <c r="V20" i="1"/>
  <c r="V12" i="1"/>
  <c r="V7" i="1"/>
  <c r="V11" i="1"/>
  <c r="V3" i="1"/>
  <c r="V25" i="1"/>
  <c r="V28" i="1"/>
  <c r="V23" i="1"/>
  <c r="V27" i="1"/>
  <c r="V31" i="1"/>
  <c r="V4" i="1"/>
  <c r="V26" i="1"/>
  <c r="W5" i="1"/>
  <c r="X5" i="1"/>
  <c r="W14" i="1"/>
  <c r="X14" i="1"/>
  <c r="W30" i="1"/>
  <c r="X30" i="1"/>
  <c r="W24" i="1"/>
  <c r="X24" i="1"/>
  <c r="W19" i="1"/>
  <c r="X19" i="1"/>
  <c r="W2" i="1"/>
  <c r="X2" i="1"/>
  <c r="W8" i="1"/>
  <c r="X8" i="1"/>
  <c r="W22" i="1"/>
  <c r="X22" i="1"/>
  <c r="W6" i="1"/>
  <c r="X6" i="1"/>
  <c r="V32" i="1" l="1"/>
  <c r="W23" i="1"/>
  <c r="W17" i="1"/>
  <c r="W21" i="1"/>
  <c r="W13" i="1"/>
  <c r="W7" i="1"/>
  <c r="W25" i="1"/>
  <c r="W9" i="1"/>
  <c r="W16" i="1"/>
  <c r="W4" i="1"/>
  <c r="W31" i="1"/>
  <c r="W26" i="1"/>
  <c r="W15" i="1"/>
  <c r="W10" i="1"/>
  <c r="W20" i="1"/>
  <c r="W11" i="1"/>
  <c r="W29" i="1"/>
  <c r="W27" i="1"/>
  <c r="W28" i="1"/>
  <c r="W3" i="1"/>
  <c r="W18" i="1"/>
  <c r="X23" i="1"/>
  <c r="X17" i="1"/>
  <c r="X21" i="1"/>
  <c r="X13" i="1"/>
  <c r="X7" i="1"/>
  <c r="X25" i="1"/>
  <c r="X9" i="1"/>
  <c r="X16" i="1"/>
  <c r="X4" i="1"/>
  <c r="X31" i="1"/>
  <c r="X26" i="1"/>
  <c r="X15" i="1"/>
  <c r="X10" i="1"/>
  <c r="X20" i="1"/>
  <c r="X11" i="1"/>
  <c r="X29" i="1"/>
  <c r="X27" i="1"/>
  <c r="X28" i="1"/>
  <c r="X3" i="1"/>
  <c r="X18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B32" i="1"/>
  <c r="X12" i="1"/>
  <c r="W12" i="1"/>
  <c r="X32" i="1" l="1" a="1"/>
  <c r="X32" i="1" s="1"/>
  <c r="W32" i="1" a="1"/>
  <c r="W32" i="1" s="1"/>
  <c r="Y3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<sst xmlns="http://schemas.openxmlformats.org/spreadsheetml/2006/main" count="79" uniqueCount="71">
  <si>
    <t>PERSONEL</t>
  </si>
  <si>
    <t>Çalışkanlık</t>
  </si>
  <si>
    <t>Çalışma Programı</t>
  </si>
  <si>
    <t>Disiplin</t>
  </si>
  <si>
    <t>Dürüstlük</t>
  </si>
  <si>
    <t>Envanter</t>
  </si>
  <si>
    <t>Genel Düzen Ve Hakimiyet</t>
  </si>
  <si>
    <t>Kendini İfade Gücü</t>
  </si>
  <si>
    <t>Liderlik</t>
  </si>
  <si>
    <t>Sipariş</t>
  </si>
  <si>
    <t>Temizlik</t>
  </si>
  <si>
    <t>ORT.
PUAN</t>
  </si>
  <si>
    <t>GÜÇLÜ YÖNÜ</t>
  </si>
  <si>
    <t>ZAYIF YÖNÜ</t>
  </si>
  <si>
    <t>TERFİ
PUANI</t>
  </si>
  <si>
    <t>ABDULLAH</t>
  </si>
  <si>
    <t>ALİ</t>
  </si>
  <si>
    <t>AYŞENUR</t>
  </si>
  <si>
    <t>BEKİR</t>
  </si>
  <si>
    <t>BEYZA</t>
  </si>
  <si>
    <t>EMİNE</t>
  </si>
  <si>
    <t>EMRE</t>
  </si>
  <si>
    <t>ESRA</t>
  </si>
  <si>
    <t>HAKAN</t>
  </si>
  <si>
    <t>HAYDAR</t>
  </si>
  <si>
    <t>KAZIM</t>
  </si>
  <si>
    <t>KENAN</t>
  </si>
  <si>
    <t>KÜBRA</t>
  </si>
  <si>
    <t>MEHMET</t>
  </si>
  <si>
    <t>MERYEM</t>
  </si>
  <si>
    <t>MEVLÜT</t>
  </si>
  <si>
    <t>MURAT</t>
  </si>
  <si>
    <t>MUSTAFA</t>
  </si>
  <si>
    <t>MUZAFFER</t>
  </si>
  <si>
    <t>NURGÜL</t>
  </si>
  <si>
    <t>ORTALAMA</t>
  </si>
  <si>
    <t>ÖZLEM</t>
  </si>
  <si>
    <t>SEMA</t>
  </si>
  <si>
    <t>TUĞBA</t>
  </si>
  <si>
    <t>YUNUS</t>
  </si>
  <si>
    <t>YUSUF</t>
  </si>
  <si>
    <t>Toplam</t>
  </si>
  <si>
    <t>DEĞERLENDİRME KRİTERİ</t>
  </si>
  <si>
    <t>ORAN-%</t>
  </si>
  <si>
    <t>TOPLAM</t>
  </si>
  <si>
    <t>Evrak
Takibi</t>
  </si>
  <si>
    <t>Fire 
Takibi</t>
  </si>
  <si>
    <t>Gelişime 
Açıklık</t>
  </si>
  <si>
    <t>Genel Düzen Ve 
Hakimiyet</t>
  </si>
  <si>
    <t>Hızlı 
Aksiyon</t>
  </si>
  <si>
    <t>İnisiyatif 
Alabilme</t>
  </si>
  <si>
    <t>Kendini İfade 
Gücü</t>
  </si>
  <si>
    <t>Kriz 
Yönetimi</t>
  </si>
  <si>
    <t>Müşteri 
İletişimi</t>
  </si>
  <si>
    <t>Satış 
Becerisi</t>
  </si>
  <si>
    <t>Skt ve Tazelik 
Kontrolü</t>
  </si>
  <si>
    <t>Zaman 
Yönetimi</t>
  </si>
  <si>
    <t>SUDE</t>
  </si>
  <si>
    <t>FURKAN</t>
  </si>
  <si>
    <t>NURETTİN</t>
  </si>
  <si>
    <t>HASAN</t>
  </si>
  <si>
    <t>Hızlı Aksiyon</t>
  </si>
  <si>
    <t>İnisiyatif Alabilme</t>
  </si>
  <si>
    <t>Kriz Yönetimi</t>
  </si>
  <si>
    <t>Müşteri İletişimi</t>
  </si>
  <si>
    <t>Satış Becerisi</t>
  </si>
  <si>
    <t>Skt ve Tazelik Kontrolü</t>
  </si>
  <si>
    <t>Zaman Yönetimi</t>
  </si>
  <si>
    <t>Gelişime Açıklık</t>
  </si>
  <si>
    <t>Fire Takibi</t>
  </si>
  <si>
    <t>Evrak Takibi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</si>
</sst>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6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6"/>
      <name val="Arial"/>
      <family val="2"/>
      <charset val="162"/>
    </font>
    <font>
      <sz val="8"/>
      <name val="Arial"/>
      <family val="2"/>
      <charset val="162"/>
    </font>
    <font>
      <sz val="9"/>
      <name val="Arial"/>
      <family val="2"/>
      <charset val="162"/>
    </font>
    <font>
      <sz val="10"/>
      <name val="Arial"/>
      <family val="2"/>
      <charset val="162"/>
    </font>
    <font>
      <sz val="7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 applyAlignment="1">
      <alignment horizontal="center"/>
    </xf>
    <xf numFmtId="0" fontId="19" fillId="0" borderId="17" xfId="0" applyFont="1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center"/>
    </xf>
    <xf numFmtId="9" fontId="0" fillId="0" borderId="10" xfId="1" applyFont="1" applyBorder="1" applyAlignment="1">
      <alignment horizontal="center"/>
    </xf>
    <xf numFmtId="0" fontId="18" fillId="0" borderId="0" xfId="0" applyFont="1" applyAlignment="1">
      <alignment horizontal="center" vertical="top"/>
    </xf>
    <xf numFmtId="0" fontId="19" fillId="0" borderId="11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22" fillId="33" borderId="22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top"/>
    </xf>
    <xf numFmtId="0" fontId="21" fillId="33" borderId="24" xfId="0" applyFont="1" applyFill="1" applyBorder="1" applyAlignment="1">
      <alignment horizontal="center" vertical="top" wrapText="1"/>
    </xf>
    <xf numFmtId="0" fontId="21" fillId="33" borderId="24" xfId="0" applyFont="1" applyFill="1" applyBorder="1" applyAlignment="1">
      <alignment horizontal="center" vertical="top"/>
    </xf>
    <xf numFmtId="0" fontId="21" fillId="34" borderId="24" xfId="0" applyFont="1" applyFill="1" applyBorder="1" applyAlignment="1">
      <alignment horizontal="center" vertical="top" wrapText="1"/>
    </xf>
    <xf numFmtId="0" fontId="23" fillId="33" borderId="24" xfId="0" applyFont="1" applyFill="1" applyBorder="1" applyAlignment="1">
      <alignment horizontal="center" vertical="center"/>
    </xf>
    <xf numFmtId="0" fontId="24" fillId="33" borderId="25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164" fontId="20" fillId="33" borderId="22" xfId="0" applyNumberFormat="1" applyFont="1" applyFill="1" applyBorder="1" applyAlignment="1">
      <alignment horizontal="center" vertical="center"/>
    </xf>
    <xf numFmtId="164" fontId="26" fillId="0" borderId="23" xfId="0" applyNumberFormat="1" applyFont="1" applyBorder="1" applyAlignment="1">
      <alignment horizontal="center" vertical="center"/>
    </xf>
    <xf numFmtId="164" fontId="26" fillId="0" borderId="24" xfId="0" applyNumberFormat="1" applyFont="1" applyBorder="1" applyAlignment="1">
      <alignment horizontal="center" vertical="center"/>
    </xf>
    <xf numFmtId="164" fontId="26" fillId="34" borderId="24" xfId="0" applyNumberFormat="1" applyFont="1" applyFill="1" applyBorder="1" applyAlignment="1">
      <alignment horizontal="center" vertical="center"/>
    </xf>
    <xf numFmtId="164" fontId="20" fillId="33" borderId="24" xfId="0" applyNumberFormat="1" applyFont="1" applyFill="1" applyBorder="1" applyAlignment="1">
      <alignment horizontal="center" vertical="center"/>
    </xf>
    <xf numFmtId="164" fontId="19" fillId="33" borderId="25" xfId="0" applyNumberFormat="1" applyFont="1" applyFill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164" fontId="19" fillId="34" borderId="13" xfId="0" applyNumberFormat="1" applyFont="1" applyFill="1" applyBorder="1" applyAlignment="1">
      <alignment horizontal="center"/>
    </xf>
    <xf numFmtId="164" fontId="19" fillId="34" borderId="10" xfId="0" applyNumberFormat="1" applyFont="1" applyFill="1" applyBorder="1" applyAlignment="1">
      <alignment horizontal="center"/>
    </xf>
    <xf numFmtId="164" fontId="19" fillId="34" borderId="12" xfId="0" applyNumberFormat="1" applyFont="1" applyFill="1" applyBorder="1" applyAlignment="1">
      <alignment horizontal="center"/>
    </xf>
    <xf numFmtId="164" fontId="19" fillId="0" borderId="16" xfId="0" applyNumberFormat="1" applyFont="1" applyBorder="1" applyAlignment="1">
      <alignment horizontal="center"/>
    </xf>
    <xf numFmtId="164" fontId="19" fillId="0" borderId="14" xfId="0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horizontal="center"/>
    </xf>
    <xf numFmtId="0" fontId="0" fillId="33" borderId="10" xfId="0" applyFill="1" applyBorder="1"/>
    <xf numFmtId="9" fontId="0" fillId="33" borderId="10" xfId="1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</cellXfs>
  <cellStyles count="43">
    <cellStyle name="%20 - Vurgu1" xfId="20" builtinId="30" customBuiltin="1"/>
    <cellStyle name="%20 - Vurgu2" xfId="24" builtinId="34" customBuiltin="1"/>
    <cellStyle name="%20 - Vurgu3" xfId="28" builtinId="38" customBuiltin="1"/>
    <cellStyle name="%20 - Vurgu4" xfId="32" builtinId="42" customBuiltin="1"/>
    <cellStyle name="%20 - Vurgu5" xfId="36" builtinId="46" customBuiltin="1"/>
    <cellStyle name="%20 - Vurgu6" xfId="40" builtinId="50" customBuiltin="1"/>
    <cellStyle name="%40 - Vurgu1" xfId="21" builtinId="31" customBuiltin="1"/>
    <cellStyle name="%40 - Vurgu2" xfId="25" builtinId="35" customBuiltin="1"/>
    <cellStyle name="%40 - Vurgu3" xfId="29" builtinId="39" customBuiltin="1"/>
    <cellStyle name="%40 - Vurgu4" xfId="33" builtinId="43" customBuiltin="1"/>
    <cellStyle name="%40 - Vurgu5" xfId="37" builtinId="47" customBuiltin="1"/>
    <cellStyle name="%40 - Vurgu6" xfId="41" builtinId="51" customBuiltin="1"/>
    <cellStyle name="%60 - Vurgu1" xfId="22" builtinId="32" customBuiltin="1"/>
    <cellStyle name="%60 - Vurgu2" xfId="26" builtinId="36" customBuiltin="1"/>
    <cellStyle name="%60 - Vurgu3" xfId="30" builtinId="40" customBuiltin="1"/>
    <cellStyle name="%60 - Vurgu4" xfId="34" builtinId="44" customBuiltin="1"/>
    <cellStyle name="%60 - Vurgu5" xfId="38" builtinId="48" customBuiltin="1"/>
    <cellStyle name="%60 - Vurgu6" xfId="42" builtinId="52" customBuiltin="1"/>
    <cellStyle name="Açıklama Metni" xfId="17" builtinId="53" customBuiltin="1"/>
    <cellStyle name="Ana Başlık" xfId="2" builtinId="15" customBuiltin="1"/>
    <cellStyle name="Bağlı Hücre" xfId="13" builtinId="24" customBuiltin="1"/>
    <cellStyle name="Başlık 1" xfId="3" builtinId="16" customBuiltin="1"/>
    <cellStyle name="Başlık 2" xfId="4" builtinId="17" customBuiltin="1"/>
    <cellStyle name="Başlık 3" xfId="5" builtinId="18" customBuiltin="1"/>
    <cellStyle name="Başlık 4" xfId="6" builtinId="19" customBuiltin="1"/>
    <cellStyle name="Çıkış" xfId="11" builtinId="21" customBuiltin="1"/>
    <cellStyle name="Giriş" xfId="10" builtinId="20" customBuiltin="1"/>
    <cellStyle name="Hesaplama" xfId="12" builtinId="22" customBuiltin="1"/>
    <cellStyle name="İşaretli Hücre" xfId="14" builtinId="23" customBuiltin="1"/>
    <cellStyle name="İyi" xfId="7" builtinId="26" customBuiltin="1"/>
    <cellStyle name="Kötü" xfId="8" builtinId="27" customBuiltin="1"/>
    <cellStyle name="Normal" xfId="0" builtinId="0"/>
    <cellStyle name="Not" xfId="16" builtinId="10" customBuiltin="1"/>
    <cellStyle name="Nötr" xfId="9" builtinId="28" customBuiltin="1"/>
    <cellStyle name="Toplam" xfId="18" builtinId="25" customBuiltin="1"/>
    <cellStyle name="Uyarı Metni" xfId="15" builtinId="11" customBuiltin="1"/>
    <cellStyle name="Vurgu1" xfId="19" builtinId="29" customBuiltin="1"/>
    <cellStyle name="Vurgu2" xfId="23" builtinId="33" customBuiltin="1"/>
    <cellStyle name="Vurgu3" xfId="27" builtinId="37" customBuiltin="1"/>
    <cellStyle name="Vurgu4" xfId="31" builtinId="41" customBuiltin="1"/>
    <cellStyle name="Vurgu5" xfId="35" builtinId="45" customBuiltin="1"/>
    <cellStyle name="Vurgu6" xfId="39" builtinId="49" customBuiltin="1"/>
    <cellStyle name="Yüzde" xfId="1" builtinId="5"/>
  </cellStyles>
  <dxfs count="5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numFmt numFmtId="164" formatCode="#,##0.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numFmt numFmtId="164" formatCode="#,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162"/>
        <scheme val="none"/>
      </font>
      <numFmt numFmtId="164" formatCode="#,##0.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162"/>
        <scheme val="none"/>
      </font>
      <numFmt numFmtId="164" formatCode="#,##0.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numFmt numFmtId="164" formatCode="#,##0.0"/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162"/>
        <scheme val="none"/>
      </font>
      <numFmt numFmtId="164" formatCode="#,##0.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</border>
    </dxf>
    <dxf>
      <border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charset val="162"/>
        <scheme val="none"/>
      </font>
      <numFmt numFmtId="164" formatCode="#,##0.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Arial"/>
        <family val="2"/>
        <charset val="162"/>
        <scheme val="none"/>
      </font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auto="1"/>
        <name val="Arial"/>
        <family val="2"/>
        <charset val="162"/>
        <scheme val="none"/>
      </font>
      <fill>
        <patternFill patternType="solid">
          <fgColor indexed="64"/>
          <bgColor theme="4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CA28F6-8E5C-4BC1-B1DA-699DF851598B}" name="Tablo2" displayName="Tablo2" ref="A1:Y32" totalsRowCount="1" headerRowDxfId="55" dataDxfId="53" totalsRowDxfId="51" headerRowBorderDxfId="54" tableBorderDxfId="52" totalsRowBorderDxfId="50">
  <autoFilter ref="A1:Y31" xr:uid="{DFCA28F6-8E5C-4BC1-B1DA-699DF851598B}"/>
  <sortState xmlns:xlrd2="http://schemas.microsoft.com/office/spreadsheetml/2017/richdata2" ref="A2:Y31">
    <sortCondition descending="1" ref="V1:V31"/>
  </sortState>
  <tableColumns count="25">
    <tableColumn id="1" xr3:uid="{DF1BB7AA-3479-4822-AD61-40BA5C6E5AEA}" name="PERSONEL" totalsRowLabel="Toplam" dataDxfId="49" totalsRowDxfId="48"/>
    <tableColumn id="2" xr3:uid="{51FF970B-9A9D-450F-8365-DBF9F669CF57}" name="Çalışkanlık" totalsRowFunction="average" dataDxfId="47" totalsRowDxfId="46"/>
    <tableColumn id="3" xr3:uid="{BB10BD57-F3D8-4078-9395-1E35B2CBC23C}" name="Çalışma Programı" totalsRowFunction="average" dataDxfId="45" totalsRowDxfId="44"/>
    <tableColumn id="4" xr3:uid="{AFD407A0-AF80-4E96-ACD0-75AB58387BA4}" name="Disiplin" totalsRowFunction="average" dataDxfId="43" totalsRowDxfId="42"/>
    <tableColumn id="5" xr3:uid="{E4A3BFA0-7364-417A-A171-D8D80EB77F70}" name="Dürüstlük" totalsRowFunction="average" dataDxfId="41" totalsRowDxfId="40"/>
    <tableColumn id="6" xr3:uid="{567CD65D-8896-470F-9D5A-E3711FC89A34}" name="Envanter" totalsRowFunction="average" dataDxfId="39" totalsRowDxfId="38"/>
    <tableColumn id="7" xr3:uid="{FBB8BE23-1797-42C8-A4F8-627152E2FA1B}" name="Evrak_x000a_Takibi" totalsRowFunction="average" dataDxfId="37" totalsRowDxfId="36"/>
    <tableColumn id="8" xr3:uid="{C46534E6-E8B4-4C94-8437-9CB9DB3694AD}" name="Fire _x000a_Takibi" totalsRowFunction="average" dataDxfId="35" totalsRowDxfId="34"/>
    <tableColumn id="9" xr3:uid="{FE2A93F0-FA26-4DBD-AAD6-F55863AD4E5A}" name="Gelişime _x000a_Açıklık" totalsRowFunction="average" dataDxfId="33" totalsRowDxfId="32"/>
    <tableColumn id="10" xr3:uid="{BBAA024E-F2A2-4341-A660-213FBFAE7A33}" name="Genel Düzen Ve _x000a_Hakimiyet" totalsRowFunction="average" dataDxfId="31" totalsRowDxfId="30"/>
    <tableColumn id="11" xr3:uid="{CED77CBF-5C32-47B5-93FE-66782FF738FC}" name="Hızlı _x000a_Aksiyon" totalsRowFunction="average" dataDxfId="29" totalsRowDxfId="28"/>
    <tableColumn id="12" xr3:uid="{AA345C19-8F59-43ED-A3BC-F4CD2007BC62}" name="İnisiyatif _x000a_Alabilme" totalsRowFunction="average" dataDxfId="27" totalsRowDxfId="26"/>
    <tableColumn id="13" xr3:uid="{1EC144D9-E8E0-467F-9DE1-568C5C4482A3}" name="Kendini İfade _x000a_Gücü" totalsRowFunction="average" dataDxfId="25" totalsRowDxfId="24"/>
    <tableColumn id="14" xr3:uid="{BD645E24-B82A-4F5F-B053-A32EEBB06D3B}" name="Kriz _x000a_Yönetimi" totalsRowFunction="average" dataDxfId="23" totalsRowDxfId="22"/>
    <tableColumn id="15" xr3:uid="{D60C338A-6D01-4853-AB16-6C0FEEC5395F}" name="Liderlik" totalsRowFunction="average" dataDxfId="21" totalsRowDxfId="20"/>
    <tableColumn id="16" xr3:uid="{2FCBE30F-BFBC-4D7E-AF62-A5B66AFD2EE7}" name="Müşteri _x000a_İletişimi" totalsRowFunction="average" dataDxfId="19" totalsRowDxfId="18"/>
    <tableColumn id="17" xr3:uid="{EE5C3A39-75A9-405D-AF21-25C4F2125485}" name="Satış _x000a_Becerisi" totalsRowFunction="average" dataDxfId="17" totalsRowDxfId="16"/>
    <tableColumn id="18" xr3:uid="{5E6DF18B-43E0-4817-8655-0F767B64E32E}" name="Sipariş" totalsRowFunction="average" dataDxfId="15" totalsRowDxfId="14"/>
    <tableColumn id="19" xr3:uid="{D12DE023-DCDB-4668-B741-FE3969C39798}" name="Skt ve Tazelik _x000a_Kontrolü" totalsRowFunction="average" dataDxfId="13" totalsRowDxfId="12"/>
    <tableColumn id="20" xr3:uid="{5C6C8271-09F4-475A-86C1-4DFBC7073562}" name="Temizlik" totalsRowFunction="average" dataDxfId="11" totalsRowDxfId="10"/>
    <tableColumn id="21" xr3:uid="{D84A1328-E347-4610-81D1-C9EF0E93C844}" name="Zaman _x000a_Yönetimi" totalsRowFunction="average" dataDxfId="9" totalsRowDxfId="8"/>
    <tableColumn id="22" xr3:uid="{0DD059DB-6FBA-4735-A04A-946AC85E9184}" name="ORT._x000a_PUAN" totalsRowFunction="average" dataDxfId="7" totalsRowDxfId="6"/>
    <tableColumn id="23" xr3:uid="{C63691CC-0F3C-4EF9-8050-F7684E6914D5}" name="GÜÇLÜ YÖNÜ" totalsRowFunction="custom" dataDxfId="5" totalsRowDxfId="4">
      <calculatedColumnFormula>INDEX($B$1:$U$1, MATCH(MAX(B2:U2), B2:U2, 0))</calculatedColumnFormula>
      <totalsRowFormula array="1">INDEX(W2:W31, MATCH(MODE(MATCH(W2:W31, W2:W31, 0)), MATCH(W2:W31, W2:W31, 0), 0))</totalsRowFormula>
    </tableColumn>
    <tableColumn id="24" xr3:uid="{DE381F1D-C32E-441A-9605-0FB5CA609B1E}" name="ZAYIF YÖNÜ" totalsRowFunction="custom" dataDxfId="3" totalsRowDxfId="2">
      <calculatedColumnFormula>INDEX($B$1:$U$1, MATCH(MIN(B2:U2), B2:U2, 0))</calculatedColumnFormula>
      <totalsRowFormula array="1">INDEX(X2:X31, MATCH(MODE(MATCH(X2:X31, X2:X31, 0)), MATCH(X2:X31, X2:X31, 0), 0))</totalsRowFormula>
    </tableColumn>
    <tableColumn id="25" xr3:uid="{BCD6A3E8-42D8-44BB-8858-EB62DFE1F7D4}" name="TERFİ_x000a_PUANI" totalsRowFunction="average" dataDxfId="1" totalsRowDxfId="0">
      <calculatedColumnFormula>(B2*0.06)+(C2*0.05)+(D2*0.1)+(E2*0.09)+(F2*0.06)+(G2*0.05)+(H2*0.05)+(I2*0.01)+(J2*0.04)+(K2*0.01)+(L2*0.05)+(M2*0.02)+(N2*0.07)+(O2*0.1)+(P2*0.03)+(Q2*0.02)+(R2*0.06)+(S2*0.05)+(T2*0.05)+(U2*0.03)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CE86-D902-42CF-B4A8-B3BFA05F9758}">
  <dimension ref="A1:Y32"/>
  <sheetViews>
    <sheetView tabSelected="1" workbookViewId="0">
      <selection activeCell="L7" sqref="L7"/>
    </sheetView>
  </sheetViews>
  <sheetFormatPr defaultRowHeight="8.4" x14ac:dyDescent="0.2"/>
  <cols>
    <col min="1" max="1" width="9.109375" style="1" customWidth="1"/>
    <col min="2" max="21" width="7.109375" style="1" customWidth="1"/>
    <col min="22" max="22" width="7.33203125" style="1" customWidth="1"/>
    <col min="23" max="23" width="18.21875" style="1" customWidth="1"/>
    <col min="24" max="24" width="18.109375" style="1" customWidth="1"/>
    <col min="25" max="25" width="9.88671875" style="1" customWidth="1"/>
    <col min="26" max="16384" width="8.88671875" style="1"/>
  </cols>
  <sheetData>
    <row r="1" spans="1:25" s="6" customFormat="1" ht="43.8" customHeight="1" thickBot="1" x14ac:dyDescent="0.35">
      <c r="A1" s="12" t="s">
        <v>0</v>
      </c>
      <c r="B1" s="13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4" t="s">
        <v>45</v>
      </c>
      <c r="H1" s="14" t="s">
        <v>46</v>
      </c>
      <c r="I1" s="14" t="s">
        <v>47</v>
      </c>
      <c r="J1" s="14" t="s">
        <v>48</v>
      </c>
      <c r="K1" s="14" t="s">
        <v>49</v>
      </c>
      <c r="L1" s="14" t="s">
        <v>50</v>
      </c>
      <c r="M1" s="14" t="s">
        <v>51</v>
      </c>
      <c r="N1" s="14" t="s">
        <v>52</v>
      </c>
      <c r="O1" s="15" t="s">
        <v>8</v>
      </c>
      <c r="P1" s="14" t="s">
        <v>53</v>
      </c>
      <c r="Q1" s="14" t="s">
        <v>54</v>
      </c>
      <c r="R1" s="15" t="s">
        <v>9</v>
      </c>
      <c r="S1" s="14" t="s">
        <v>55</v>
      </c>
      <c r="T1" s="15" t="s">
        <v>10</v>
      </c>
      <c r="U1" s="14" t="s">
        <v>56</v>
      </c>
      <c r="V1" s="16" t="s">
        <v>11</v>
      </c>
      <c r="W1" s="17" t="s">
        <v>12</v>
      </c>
      <c r="X1" s="17" t="s">
        <v>13</v>
      </c>
      <c r="Y1" s="18" t="s">
        <v>14</v>
      </c>
    </row>
    <row r="2" spans="1:25" ht="10.199999999999999" x14ac:dyDescent="0.2">
      <c r="A2" s="10" t="s">
        <v>28</v>
      </c>
      <c r="B2" s="11">
        <v>7</v>
      </c>
      <c r="C2" s="11">
        <v>8</v>
      </c>
      <c r="D2" s="11">
        <v>9</v>
      </c>
      <c r="E2" s="11">
        <v>5</v>
      </c>
      <c r="F2" s="11">
        <v>4</v>
      </c>
      <c r="G2" s="11">
        <v>6</v>
      </c>
      <c r="H2" s="11">
        <v>10</v>
      </c>
      <c r="I2" s="11">
        <v>7</v>
      </c>
      <c r="J2" s="11">
        <v>9</v>
      </c>
      <c r="K2" s="11">
        <v>5</v>
      </c>
      <c r="L2" s="11">
        <v>8</v>
      </c>
      <c r="M2" s="11">
        <v>8</v>
      </c>
      <c r="N2" s="11">
        <v>5</v>
      </c>
      <c r="O2" s="11">
        <v>5</v>
      </c>
      <c r="P2" s="11">
        <v>5</v>
      </c>
      <c r="Q2" s="11">
        <v>8</v>
      </c>
      <c r="R2" s="11">
        <v>9</v>
      </c>
      <c r="S2" s="11">
        <v>8</v>
      </c>
      <c r="T2" s="11">
        <v>6</v>
      </c>
      <c r="U2" s="11">
        <v>9</v>
      </c>
      <c r="V2" s="29">
        <f t="shared" ref="V2:V31" si="0">AVERAGE(B2:U2)</f>
        <v>7.05</v>
      </c>
      <c r="W2" s="19" t="str">
        <f t="shared" ref="W2:W31" si="1">INDEX($B$1:$U$1, MATCH(MAX(B2:U2), B2:U2, 0))</f>
        <v>Fire 
Takibi</v>
      </c>
      <c r="X2" s="19" t="str">
        <f t="shared" ref="X2:X31" si="2">INDEX($B$1:$U$1, MATCH(MIN(B2:U2), B2:U2, 0))</f>
        <v>Envanter</v>
      </c>
      <c r="Y2" s="32">
        <f t="shared" ref="Y2:Y31" si="3">(B2*0.06)+(C2*0.05)+(D2*0.1)+(E2*0.09)+(F2*0.06)+(G2*0.05)+(H2*0.05)+(I2*0.01)+(J2*0.04)+(K2*0.01)+(L2*0.05)+(M2*0.02)+(N2*0.07)+(O2*0.1)+(P2*0.03)+(Q2*0.02)+(R2*0.06)+(S2*0.05)+(T2*0.05)+(U2*0.03)</f>
        <v>6.92</v>
      </c>
    </row>
    <row r="3" spans="1:25" ht="10.199999999999999" x14ac:dyDescent="0.2">
      <c r="A3" s="8" t="s">
        <v>37</v>
      </c>
      <c r="B3" s="7">
        <v>6</v>
      </c>
      <c r="C3" s="7">
        <v>2</v>
      </c>
      <c r="D3" s="7">
        <v>5</v>
      </c>
      <c r="E3" s="7">
        <v>7</v>
      </c>
      <c r="F3" s="7">
        <v>7</v>
      </c>
      <c r="G3" s="7">
        <v>6</v>
      </c>
      <c r="H3" s="7">
        <v>9</v>
      </c>
      <c r="I3" s="7">
        <v>7</v>
      </c>
      <c r="J3" s="7">
        <v>9</v>
      </c>
      <c r="K3" s="7">
        <v>8</v>
      </c>
      <c r="L3" s="7">
        <v>10</v>
      </c>
      <c r="M3" s="7">
        <v>10</v>
      </c>
      <c r="N3" s="7">
        <v>4</v>
      </c>
      <c r="O3" s="7">
        <v>3</v>
      </c>
      <c r="P3" s="7">
        <v>9</v>
      </c>
      <c r="Q3" s="7">
        <v>7</v>
      </c>
      <c r="R3" s="7">
        <v>6</v>
      </c>
      <c r="S3" s="7">
        <v>10</v>
      </c>
      <c r="T3" s="7">
        <v>10</v>
      </c>
      <c r="U3" s="7">
        <v>6</v>
      </c>
      <c r="V3" s="30">
        <f t="shared" si="0"/>
        <v>7.05</v>
      </c>
      <c r="W3" s="20" t="str">
        <f t="shared" si="1"/>
        <v>İnisiyatif 
Alabilme</v>
      </c>
      <c r="X3" s="20" t="str">
        <f t="shared" si="2"/>
        <v>Çalışma Programı</v>
      </c>
      <c r="Y3" s="33">
        <f t="shared" si="3"/>
        <v>6.5</v>
      </c>
    </row>
    <row r="4" spans="1:25" ht="10.199999999999999" x14ac:dyDescent="0.2">
      <c r="A4" s="8" t="s">
        <v>25</v>
      </c>
      <c r="B4" s="7">
        <v>10</v>
      </c>
      <c r="C4" s="7">
        <v>8</v>
      </c>
      <c r="D4" s="7">
        <v>10</v>
      </c>
      <c r="E4" s="7">
        <v>9</v>
      </c>
      <c r="F4" s="7">
        <v>7</v>
      </c>
      <c r="G4" s="7">
        <v>8</v>
      </c>
      <c r="H4" s="7">
        <v>8</v>
      </c>
      <c r="I4" s="7">
        <v>6</v>
      </c>
      <c r="J4" s="7">
        <v>6</v>
      </c>
      <c r="K4" s="7">
        <v>7</v>
      </c>
      <c r="L4" s="7">
        <v>7</v>
      </c>
      <c r="M4" s="7">
        <v>4</v>
      </c>
      <c r="N4" s="7">
        <v>4</v>
      </c>
      <c r="O4" s="7">
        <v>5</v>
      </c>
      <c r="P4" s="7">
        <v>6</v>
      </c>
      <c r="Q4" s="7">
        <v>6</v>
      </c>
      <c r="R4" s="7">
        <v>8</v>
      </c>
      <c r="S4" s="7">
        <v>9</v>
      </c>
      <c r="T4" s="7">
        <v>5</v>
      </c>
      <c r="U4" s="7">
        <v>5</v>
      </c>
      <c r="V4" s="30">
        <f t="shared" si="0"/>
        <v>6.9</v>
      </c>
      <c r="W4" s="20" t="str">
        <f t="shared" si="1"/>
        <v>Çalışkanlık</v>
      </c>
      <c r="X4" s="20" t="str">
        <f t="shared" si="2"/>
        <v>Kendini İfade 
Gücü</v>
      </c>
      <c r="Y4" s="33">
        <f t="shared" si="3"/>
        <v>7.2400000000000011</v>
      </c>
    </row>
    <row r="5" spans="1:25" ht="10.199999999999999" x14ac:dyDescent="0.2">
      <c r="A5" s="8" t="s">
        <v>57</v>
      </c>
      <c r="B5" s="7">
        <v>2</v>
      </c>
      <c r="C5" s="7">
        <v>9</v>
      </c>
      <c r="D5" s="7">
        <v>9</v>
      </c>
      <c r="E5" s="7">
        <v>6</v>
      </c>
      <c r="F5" s="7">
        <v>6</v>
      </c>
      <c r="G5" s="7">
        <v>4</v>
      </c>
      <c r="H5" s="7">
        <v>4</v>
      </c>
      <c r="I5" s="7">
        <v>5</v>
      </c>
      <c r="J5" s="7">
        <v>6</v>
      </c>
      <c r="K5" s="7">
        <v>7</v>
      </c>
      <c r="L5" s="7">
        <v>5</v>
      </c>
      <c r="M5" s="7">
        <v>5</v>
      </c>
      <c r="N5" s="7">
        <v>9</v>
      </c>
      <c r="O5" s="7">
        <v>10</v>
      </c>
      <c r="P5" s="7">
        <v>6</v>
      </c>
      <c r="Q5" s="7">
        <v>7</v>
      </c>
      <c r="R5" s="7">
        <v>8</v>
      </c>
      <c r="S5" s="7">
        <v>10</v>
      </c>
      <c r="T5" s="7">
        <v>7</v>
      </c>
      <c r="U5" s="7">
        <v>9</v>
      </c>
      <c r="V5" s="30">
        <f t="shared" si="0"/>
        <v>6.7</v>
      </c>
      <c r="W5" s="20" t="str">
        <f t="shared" si="1"/>
        <v>Liderlik</v>
      </c>
      <c r="X5" s="20" t="str">
        <f t="shared" si="2"/>
        <v>Çalışkanlık</v>
      </c>
      <c r="Y5" s="33">
        <f t="shared" si="3"/>
        <v>7.0299999999999994</v>
      </c>
    </row>
    <row r="6" spans="1:25" ht="10.199999999999999" x14ac:dyDescent="0.2">
      <c r="A6" s="8" t="s">
        <v>21</v>
      </c>
      <c r="B6" s="7">
        <v>8</v>
      </c>
      <c r="C6" s="7">
        <v>2</v>
      </c>
      <c r="D6" s="7">
        <v>3</v>
      </c>
      <c r="E6" s="7">
        <v>3</v>
      </c>
      <c r="F6" s="7">
        <v>6</v>
      </c>
      <c r="G6" s="7">
        <v>3</v>
      </c>
      <c r="H6" s="7">
        <v>7</v>
      </c>
      <c r="I6" s="7">
        <v>6</v>
      </c>
      <c r="J6" s="7">
        <v>9</v>
      </c>
      <c r="K6" s="7">
        <v>7</v>
      </c>
      <c r="L6" s="7">
        <v>9</v>
      </c>
      <c r="M6" s="7">
        <v>8</v>
      </c>
      <c r="N6" s="7">
        <v>10</v>
      </c>
      <c r="O6" s="7">
        <v>10</v>
      </c>
      <c r="P6" s="7">
        <v>6</v>
      </c>
      <c r="Q6" s="7">
        <v>9</v>
      </c>
      <c r="R6" s="7">
        <v>8</v>
      </c>
      <c r="S6" s="7">
        <v>7</v>
      </c>
      <c r="T6" s="7">
        <v>4</v>
      </c>
      <c r="U6" s="7">
        <v>9</v>
      </c>
      <c r="V6" s="30">
        <f t="shared" si="0"/>
        <v>6.7</v>
      </c>
      <c r="W6" s="20" t="str">
        <f t="shared" si="1"/>
        <v>Kriz 
Yönetimi</v>
      </c>
      <c r="X6" s="20" t="str">
        <f t="shared" si="2"/>
        <v>Çalışma Programı</v>
      </c>
      <c r="Y6" s="33">
        <f t="shared" si="3"/>
        <v>6.4700000000000006</v>
      </c>
    </row>
    <row r="7" spans="1:25" ht="10.199999999999999" x14ac:dyDescent="0.2">
      <c r="A7" s="8" t="s">
        <v>20</v>
      </c>
      <c r="B7" s="7">
        <v>9</v>
      </c>
      <c r="C7" s="7">
        <v>8</v>
      </c>
      <c r="D7" s="7">
        <v>7</v>
      </c>
      <c r="E7" s="7">
        <v>6</v>
      </c>
      <c r="F7" s="7">
        <v>6</v>
      </c>
      <c r="G7" s="7">
        <v>7</v>
      </c>
      <c r="H7" s="7">
        <v>8</v>
      </c>
      <c r="I7" s="7">
        <v>9</v>
      </c>
      <c r="J7" s="7">
        <v>5</v>
      </c>
      <c r="K7" s="7">
        <v>4</v>
      </c>
      <c r="L7" s="7">
        <v>6</v>
      </c>
      <c r="M7" s="7">
        <v>7</v>
      </c>
      <c r="N7" s="7">
        <v>8</v>
      </c>
      <c r="O7" s="7">
        <v>9</v>
      </c>
      <c r="P7" s="7">
        <v>2</v>
      </c>
      <c r="Q7" s="7">
        <v>8</v>
      </c>
      <c r="R7" s="7">
        <v>8</v>
      </c>
      <c r="S7" s="7">
        <v>5</v>
      </c>
      <c r="T7" s="7">
        <v>5</v>
      </c>
      <c r="U7" s="7">
        <v>5</v>
      </c>
      <c r="V7" s="30">
        <f t="shared" si="0"/>
        <v>6.6</v>
      </c>
      <c r="W7" s="20" t="str">
        <f t="shared" si="1"/>
        <v>Çalışkanlık</v>
      </c>
      <c r="X7" s="20" t="str">
        <f t="shared" si="2"/>
        <v>Müşteri 
İletişimi</v>
      </c>
      <c r="Y7" s="33">
        <f t="shared" si="3"/>
        <v>6.8699999999999992</v>
      </c>
    </row>
    <row r="8" spans="1:25" ht="10.199999999999999" x14ac:dyDescent="0.2">
      <c r="A8" s="8" t="s">
        <v>36</v>
      </c>
      <c r="B8" s="7">
        <v>6</v>
      </c>
      <c r="C8" s="7">
        <v>9</v>
      </c>
      <c r="D8" s="7">
        <v>8</v>
      </c>
      <c r="E8" s="7">
        <v>7</v>
      </c>
      <c r="F8" s="7">
        <v>4</v>
      </c>
      <c r="G8" s="7">
        <v>5</v>
      </c>
      <c r="H8" s="7">
        <v>6</v>
      </c>
      <c r="I8" s="7">
        <v>7</v>
      </c>
      <c r="J8" s="7">
        <v>8</v>
      </c>
      <c r="K8" s="7">
        <v>9</v>
      </c>
      <c r="L8" s="7">
        <v>5</v>
      </c>
      <c r="M8" s="7">
        <v>4</v>
      </c>
      <c r="N8" s="7">
        <v>6</v>
      </c>
      <c r="O8" s="7">
        <v>7</v>
      </c>
      <c r="P8" s="7">
        <v>7</v>
      </c>
      <c r="Q8" s="7">
        <v>9</v>
      </c>
      <c r="R8" s="7">
        <v>2</v>
      </c>
      <c r="S8" s="7">
        <v>8</v>
      </c>
      <c r="T8" s="7">
        <v>8</v>
      </c>
      <c r="U8" s="7">
        <v>7</v>
      </c>
      <c r="V8" s="30">
        <f t="shared" si="0"/>
        <v>6.6</v>
      </c>
      <c r="W8" s="20" t="str">
        <f t="shared" si="1"/>
        <v>Çalışma Programı</v>
      </c>
      <c r="X8" s="20" t="str">
        <f t="shared" si="2"/>
        <v>Sipariş</v>
      </c>
      <c r="Y8" s="33">
        <f t="shared" si="3"/>
        <v>6.48</v>
      </c>
    </row>
    <row r="9" spans="1:25" ht="10.199999999999999" x14ac:dyDescent="0.2">
      <c r="A9" s="8" t="s">
        <v>23</v>
      </c>
      <c r="B9" s="7">
        <v>10</v>
      </c>
      <c r="C9" s="7">
        <v>9</v>
      </c>
      <c r="D9" s="7">
        <v>8</v>
      </c>
      <c r="E9" s="7">
        <v>8</v>
      </c>
      <c r="F9" s="7">
        <v>3</v>
      </c>
      <c r="G9" s="7">
        <v>1</v>
      </c>
      <c r="H9" s="7">
        <v>2</v>
      </c>
      <c r="I9" s="7">
        <v>7</v>
      </c>
      <c r="J9" s="7">
        <v>8</v>
      </c>
      <c r="K9" s="7">
        <v>9</v>
      </c>
      <c r="L9" s="7">
        <v>6</v>
      </c>
      <c r="M9" s="7">
        <v>6</v>
      </c>
      <c r="N9" s="7">
        <v>7</v>
      </c>
      <c r="O9" s="7">
        <v>6</v>
      </c>
      <c r="P9" s="7">
        <v>6</v>
      </c>
      <c r="Q9" s="7">
        <v>10</v>
      </c>
      <c r="R9" s="7">
        <v>2</v>
      </c>
      <c r="S9" s="7">
        <v>9</v>
      </c>
      <c r="T9" s="7">
        <v>9</v>
      </c>
      <c r="U9" s="7">
        <v>6</v>
      </c>
      <c r="V9" s="30">
        <f t="shared" si="0"/>
        <v>6.6</v>
      </c>
      <c r="W9" s="20" t="str">
        <f t="shared" si="1"/>
        <v>Çalışkanlık</v>
      </c>
      <c r="X9" s="20" t="str">
        <f t="shared" si="2"/>
        <v>Evrak
Takibi</v>
      </c>
      <c r="Y9" s="33">
        <f t="shared" si="3"/>
        <v>6.4700000000000006</v>
      </c>
    </row>
    <row r="10" spans="1:25" ht="10.199999999999999" x14ac:dyDescent="0.2">
      <c r="A10" s="8" t="s">
        <v>30</v>
      </c>
      <c r="B10" s="7">
        <v>3</v>
      </c>
      <c r="C10" s="7">
        <v>5</v>
      </c>
      <c r="D10" s="7">
        <v>9</v>
      </c>
      <c r="E10" s="7">
        <v>4</v>
      </c>
      <c r="F10" s="7">
        <v>6</v>
      </c>
      <c r="G10" s="7">
        <v>6</v>
      </c>
      <c r="H10" s="7">
        <v>9</v>
      </c>
      <c r="I10" s="7">
        <v>3</v>
      </c>
      <c r="J10" s="7">
        <v>7</v>
      </c>
      <c r="K10" s="7">
        <v>10</v>
      </c>
      <c r="L10" s="7">
        <v>3</v>
      </c>
      <c r="M10" s="7">
        <v>8</v>
      </c>
      <c r="N10" s="7">
        <v>10</v>
      </c>
      <c r="O10" s="7">
        <v>2</v>
      </c>
      <c r="P10" s="7">
        <v>10</v>
      </c>
      <c r="Q10" s="7">
        <v>8</v>
      </c>
      <c r="R10" s="7">
        <v>4</v>
      </c>
      <c r="S10" s="7">
        <v>7</v>
      </c>
      <c r="T10" s="7">
        <v>8</v>
      </c>
      <c r="U10" s="7">
        <v>7</v>
      </c>
      <c r="V10" s="30">
        <f t="shared" si="0"/>
        <v>6.45</v>
      </c>
      <c r="W10" s="20" t="str">
        <f t="shared" si="1"/>
        <v>Hızlı 
Aksiyon</v>
      </c>
      <c r="X10" s="20" t="str">
        <f t="shared" si="2"/>
        <v>Liderlik</v>
      </c>
      <c r="Y10" s="33">
        <f t="shared" si="3"/>
        <v>6.08</v>
      </c>
    </row>
    <row r="11" spans="1:25" ht="10.199999999999999" x14ac:dyDescent="0.2">
      <c r="A11" s="8" t="s">
        <v>32</v>
      </c>
      <c r="B11" s="7">
        <v>6</v>
      </c>
      <c r="C11" s="7">
        <v>7</v>
      </c>
      <c r="D11" s="7">
        <v>8</v>
      </c>
      <c r="E11" s="7">
        <v>4</v>
      </c>
      <c r="F11" s="7">
        <v>5</v>
      </c>
      <c r="G11" s="7">
        <v>6</v>
      </c>
      <c r="H11" s="7">
        <v>9</v>
      </c>
      <c r="I11" s="7">
        <v>8</v>
      </c>
      <c r="J11" s="7">
        <v>7</v>
      </c>
      <c r="K11" s="7">
        <v>4</v>
      </c>
      <c r="L11" s="7">
        <v>5</v>
      </c>
      <c r="M11" s="7">
        <v>6</v>
      </c>
      <c r="N11" s="7">
        <v>7</v>
      </c>
      <c r="O11" s="7">
        <v>9</v>
      </c>
      <c r="P11" s="7">
        <v>8</v>
      </c>
      <c r="Q11" s="7">
        <v>7</v>
      </c>
      <c r="R11" s="7">
        <v>7</v>
      </c>
      <c r="S11" s="7">
        <v>3</v>
      </c>
      <c r="T11" s="7">
        <v>2</v>
      </c>
      <c r="U11" s="7">
        <v>10</v>
      </c>
      <c r="V11" s="30">
        <f t="shared" si="0"/>
        <v>6.4</v>
      </c>
      <c r="W11" s="20" t="str">
        <f t="shared" si="1"/>
        <v>Zaman 
Yönetimi</v>
      </c>
      <c r="X11" s="20" t="str">
        <f t="shared" si="2"/>
        <v>Temizlik</v>
      </c>
      <c r="Y11" s="33">
        <f t="shared" si="3"/>
        <v>6.4300000000000006</v>
      </c>
    </row>
    <row r="12" spans="1:25" ht="10.199999999999999" x14ac:dyDescent="0.2">
      <c r="A12" s="8" t="s">
        <v>15</v>
      </c>
      <c r="B12" s="7">
        <v>8</v>
      </c>
      <c r="C12" s="7">
        <v>3</v>
      </c>
      <c r="D12" s="7">
        <v>6</v>
      </c>
      <c r="E12" s="7">
        <v>7</v>
      </c>
      <c r="F12" s="7">
        <v>10</v>
      </c>
      <c r="G12" s="7">
        <v>7</v>
      </c>
      <c r="H12" s="7">
        <v>9</v>
      </c>
      <c r="I12" s="7">
        <v>2</v>
      </c>
      <c r="J12" s="7">
        <v>8</v>
      </c>
      <c r="K12" s="7">
        <v>8</v>
      </c>
      <c r="L12" s="7">
        <v>5</v>
      </c>
      <c r="M12" s="7">
        <v>5</v>
      </c>
      <c r="N12" s="7">
        <v>3</v>
      </c>
      <c r="O12" s="7">
        <v>4</v>
      </c>
      <c r="P12" s="7">
        <v>9</v>
      </c>
      <c r="Q12" s="7">
        <v>8</v>
      </c>
      <c r="R12" s="7">
        <v>7</v>
      </c>
      <c r="S12" s="7">
        <v>5</v>
      </c>
      <c r="T12" s="7">
        <v>6</v>
      </c>
      <c r="U12" s="7">
        <v>8</v>
      </c>
      <c r="V12" s="30">
        <f t="shared" si="0"/>
        <v>6.4</v>
      </c>
      <c r="W12" s="20" t="str">
        <f t="shared" si="1"/>
        <v>Envanter</v>
      </c>
      <c r="X12" s="20" t="str">
        <f t="shared" si="2"/>
        <v>Gelişime 
Açıklık</v>
      </c>
      <c r="Y12" s="33">
        <f t="shared" si="3"/>
        <v>6.28</v>
      </c>
    </row>
    <row r="13" spans="1:25" ht="10.199999999999999" x14ac:dyDescent="0.2">
      <c r="A13" s="8" t="s">
        <v>19</v>
      </c>
      <c r="B13" s="7">
        <v>5</v>
      </c>
      <c r="C13" s="7">
        <v>8</v>
      </c>
      <c r="D13" s="7">
        <v>8</v>
      </c>
      <c r="E13" s="7">
        <v>10</v>
      </c>
      <c r="F13" s="7">
        <v>10</v>
      </c>
      <c r="G13" s="7">
        <v>4</v>
      </c>
      <c r="H13" s="7">
        <v>3</v>
      </c>
      <c r="I13" s="7">
        <v>3</v>
      </c>
      <c r="J13" s="7">
        <v>4</v>
      </c>
      <c r="K13" s="7">
        <v>4</v>
      </c>
      <c r="L13" s="7">
        <v>2</v>
      </c>
      <c r="M13" s="7">
        <v>7</v>
      </c>
      <c r="N13" s="7">
        <v>7</v>
      </c>
      <c r="O13" s="7">
        <v>5</v>
      </c>
      <c r="P13" s="7">
        <v>6</v>
      </c>
      <c r="Q13" s="7">
        <v>9</v>
      </c>
      <c r="R13" s="7">
        <v>7</v>
      </c>
      <c r="S13" s="7">
        <v>9</v>
      </c>
      <c r="T13" s="7">
        <v>8</v>
      </c>
      <c r="U13" s="7">
        <v>5</v>
      </c>
      <c r="V13" s="30">
        <f t="shared" si="0"/>
        <v>6.2</v>
      </c>
      <c r="W13" s="20" t="str">
        <f t="shared" si="1"/>
        <v>Dürüstlük</v>
      </c>
      <c r="X13" s="20" t="str">
        <f t="shared" si="2"/>
        <v>İnisiyatif 
Alabilme</v>
      </c>
      <c r="Y13" s="33">
        <f t="shared" si="3"/>
        <v>6.5900000000000007</v>
      </c>
    </row>
    <row r="14" spans="1:25" ht="10.199999999999999" x14ac:dyDescent="0.2">
      <c r="A14" s="8" t="s">
        <v>58</v>
      </c>
      <c r="B14" s="7">
        <v>3</v>
      </c>
      <c r="C14" s="7">
        <v>9</v>
      </c>
      <c r="D14" s="7">
        <v>3</v>
      </c>
      <c r="E14" s="7">
        <v>2</v>
      </c>
      <c r="F14" s="7">
        <v>10</v>
      </c>
      <c r="G14" s="7">
        <v>3</v>
      </c>
      <c r="H14" s="7">
        <v>8</v>
      </c>
      <c r="I14" s="7">
        <v>2</v>
      </c>
      <c r="J14" s="7">
        <v>9</v>
      </c>
      <c r="K14" s="7">
        <v>9</v>
      </c>
      <c r="L14" s="7">
        <v>6</v>
      </c>
      <c r="M14" s="7">
        <v>6</v>
      </c>
      <c r="N14" s="7">
        <v>9</v>
      </c>
      <c r="O14" s="7">
        <v>10</v>
      </c>
      <c r="P14" s="7">
        <v>5</v>
      </c>
      <c r="Q14" s="7">
        <v>6</v>
      </c>
      <c r="R14" s="7">
        <v>7</v>
      </c>
      <c r="S14" s="7">
        <v>6</v>
      </c>
      <c r="T14" s="7">
        <v>5</v>
      </c>
      <c r="U14" s="7">
        <v>6</v>
      </c>
      <c r="V14" s="30">
        <f t="shared" si="0"/>
        <v>6.2</v>
      </c>
      <c r="W14" s="20" t="str">
        <f t="shared" si="1"/>
        <v>Envanter</v>
      </c>
      <c r="X14" s="20" t="str">
        <f t="shared" si="2"/>
        <v>Dürüstlük</v>
      </c>
      <c r="Y14" s="33">
        <f t="shared" si="3"/>
        <v>6.1999999999999993</v>
      </c>
    </row>
    <row r="15" spans="1:25" ht="10.199999999999999" x14ac:dyDescent="0.2">
      <c r="A15" s="8" t="s">
        <v>29</v>
      </c>
      <c r="B15" s="7">
        <v>4</v>
      </c>
      <c r="C15" s="7">
        <v>6</v>
      </c>
      <c r="D15" s="7">
        <v>4</v>
      </c>
      <c r="E15" s="7">
        <v>4</v>
      </c>
      <c r="F15" s="7">
        <v>5</v>
      </c>
      <c r="G15" s="7">
        <v>8</v>
      </c>
      <c r="H15" s="7">
        <v>6</v>
      </c>
      <c r="I15" s="7">
        <v>10</v>
      </c>
      <c r="J15" s="7">
        <v>8</v>
      </c>
      <c r="K15" s="7">
        <v>4</v>
      </c>
      <c r="L15" s="7">
        <v>7</v>
      </c>
      <c r="M15" s="7">
        <v>8</v>
      </c>
      <c r="N15" s="7">
        <v>5</v>
      </c>
      <c r="O15" s="7">
        <v>2</v>
      </c>
      <c r="P15" s="7">
        <v>9</v>
      </c>
      <c r="Q15" s="7">
        <v>9</v>
      </c>
      <c r="R15" s="7">
        <v>3</v>
      </c>
      <c r="S15" s="7">
        <v>8</v>
      </c>
      <c r="T15" s="7">
        <v>5</v>
      </c>
      <c r="U15" s="7">
        <v>9</v>
      </c>
      <c r="V15" s="30">
        <f t="shared" si="0"/>
        <v>6.2</v>
      </c>
      <c r="W15" s="20" t="str">
        <f t="shared" si="1"/>
        <v>Gelişime 
Açıklık</v>
      </c>
      <c r="X15" s="20" t="str">
        <f t="shared" si="2"/>
        <v>Liderlik</v>
      </c>
      <c r="Y15" s="33">
        <f t="shared" si="3"/>
        <v>5.3699999999999992</v>
      </c>
    </row>
    <row r="16" spans="1:25" ht="10.199999999999999" x14ac:dyDescent="0.2">
      <c r="A16" s="8" t="s">
        <v>24</v>
      </c>
      <c r="B16" s="7">
        <v>7</v>
      </c>
      <c r="C16" s="7">
        <v>9</v>
      </c>
      <c r="D16" s="7">
        <v>2</v>
      </c>
      <c r="E16" s="7">
        <v>10</v>
      </c>
      <c r="F16" s="7">
        <v>7</v>
      </c>
      <c r="G16" s="7">
        <v>10</v>
      </c>
      <c r="H16" s="7">
        <v>8</v>
      </c>
      <c r="I16" s="7">
        <v>5</v>
      </c>
      <c r="J16" s="7">
        <v>5</v>
      </c>
      <c r="K16" s="7">
        <v>3</v>
      </c>
      <c r="L16" s="7">
        <v>2</v>
      </c>
      <c r="M16" s="7">
        <v>10</v>
      </c>
      <c r="N16" s="7">
        <v>3</v>
      </c>
      <c r="O16" s="7">
        <v>5</v>
      </c>
      <c r="P16" s="7">
        <v>3</v>
      </c>
      <c r="Q16" s="7">
        <v>7</v>
      </c>
      <c r="R16" s="7">
        <v>10</v>
      </c>
      <c r="S16" s="7">
        <v>3</v>
      </c>
      <c r="T16" s="7">
        <v>8</v>
      </c>
      <c r="U16" s="7">
        <v>4</v>
      </c>
      <c r="V16" s="30">
        <f t="shared" si="0"/>
        <v>6.05</v>
      </c>
      <c r="W16" s="20" t="str">
        <f t="shared" si="1"/>
        <v>Dürüstlük</v>
      </c>
      <c r="X16" s="20" t="str">
        <f t="shared" si="2"/>
        <v>Disiplin</v>
      </c>
      <c r="Y16" s="33">
        <f t="shared" si="3"/>
        <v>6.08</v>
      </c>
    </row>
    <row r="17" spans="1:25" ht="10.199999999999999" x14ac:dyDescent="0.2">
      <c r="A17" s="8" t="s">
        <v>17</v>
      </c>
      <c r="B17" s="7">
        <v>6</v>
      </c>
      <c r="C17" s="7">
        <v>3</v>
      </c>
      <c r="D17" s="7">
        <v>3</v>
      </c>
      <c r="E17" s="7">
        <v>6</v>
      </c>
      <c r="F17" s="7">
        <v>5</v>
      </c>
      <c r="G17" s="7">
        <v>9</v>
      </c>
      <c r="H17" s="7">
        <v>4</v>
      </c>
      <c r="I17" s="7">
        <v>6</v>
      </c>
      <c r="J17" s="7">
        <v>7</v>
      </c>
      <c r="K17" s="7">
        <v>8</v>
      </c>
      <c r="L17" s="7">
        <v>10</v>
      </c>
      <c r="M17" s="7">
        <v>7</v>
      </c>
      <c r="N17" s="7">
        <v>10</v>
      </c>
      <c r="O17" s="7">
        <v>5</v>
      </c>
      <c r="P17" s="7">
        <v>5</v>
      </c>
      <c r="Q17" s="7">
        <v>5</v>
      </c>
      <c r="R17" s="7">
        <v>3</v>
      </c>
      <c r="S17" s="7">
        <v>2</v>
      </c>
      <c r="T17" s="7">
        <v>10</v>
      </c>
      <c r="U17" s="7">
        <v>6</v>
      </c>
      <c r="V17" s="30">
        <f t="shared" si="0"/>
        <v>6</v>
      </c>
      <c r="W17" s="20" t="str">
        <f t="shared" si="1"/>
        <v>İnisiyatif 
Alabilme</v>
      </c>
      <c r="X17" s="20" t="str">
        <f t="shared" si="2"/>
        <v>Skt ve Tazelik 
Kontrolü</v>
      </c>
      <c r="Y17" s="33">
        <f t="shared" si="3"/>
        <v>5.77</v>
      </c>
    </row>
    <row r="18" spans="1:25" ht="10.199999999999999" x14ac:dyDescent="0.2">
      <c r="A18" s="8" t="s">
        <v>39</v>
      </c>
      <c r="B18" s="7">
        <v>7</v>
      </c>
      <c r="C18" s="7">
        <v>9</v>
      </c>
      <c r="D18" s="7">
        <v>4</v>
      </c>
      <c r="E18" s="7">
        <v>8</v>
      </c>
      <c r="F18" s="7">
        <v>6</v>
      </c>
      <c r="G18" s="7">
        <v>3</v>
      </c>
      <c r="H18" s="7">
        <v>6</v>
      </c>
      <c r="I18" s="7">
        <v>9</v>
      </c>
      <c r="J18" s="7">
        <v>9</v>
      </c>
      <c r="K18" s="7">
        <v>3</v>
      </c>
      <c r="L18" s="7">
        <v>8</v>
      </c>
      <c r="M18" s="7">
        <v>5</v>
      </c>
      <c r="N18" s="7">
        <v>9</v>
      </c>
      <c r="O18" s="7">
        <v>2</v>
      </c>
      <c r="P18" s="7">
        <v>4</v>
      </c>
      <c r="Q18" s="7">
        <v>10</v>
      </c>
      <c r="R18" s="7">
        <v>2</v>
      </c>
      <c r="S18" s="7">
        <v>4</v>
      </c>
      <c r="T18" s="7">
        <v>7</v>
      </c>
      <c r="U18" s="7">
        <v>5</v>
      </c>
      <c r="V18" s="30">
        <f t="shared" si="0"/>
        <v>6</v>
      </c>
      <c r="W18" s="20" t="str">
        <f t="shared" si="1"/>
        <v>Satış 
Becerisi</v>
      </c>
      <c r="X18" s="20" t="str">
        <f t="shared" si="2"/>
        <v>Liderlik</v>
      </c>
      <c r="Y18" s="33">
        <f t="shared" si="3"/>
        <v>5.75</v>
      </c>
    </row>
    <row r="19" spans="1:25" ht="10.199999999999999" x14ac:dyDescent="0.2">
      <c r="A19" s="8" t="s">
        <v>40</v>
      </c>
      <c r="B19" s="7">
        <v>7</v>
      </c>
      <c r="C19" s="7">
        <v>9</v>
      </c>
      <c r="D19" s="7">
        <v>2</v>
      </c>
      <c r="E19" s="7">
        <v>8</v>
      </c>
      <c r="F19" s="7">
        <v>8</v>
      </c>
      <c r="G19" s="7">
        <v>5</v>
      </c>
      <c r="H19" s="7">
        <v>5</v>
      </c>
      <c r="I19" s="7">
        <v>7</v>
      </c>
      <c r="J19" s="7">
        <v>8</v>
      </c>
      <c r="K19" s="7">
        <v>9</v>
      </c>
      <c r="L19" s="7">
        <v>8</v>
      </c>
      <c r="M19" s="7">
        <v>7</v>
      </c>
      <c r="N19" s="7">
        <v>5</v>
      </c>
      <c r="O19" s="7">
        <v>6</v>
      </c>
      <c r="P19" s="7">
        <v>4</v>
      </c>
      <c r="Q19" s="7">
        <v>3</v>
      </c>
      <c r="R19" s="7">
        <v>3</v>
      </c>
      <c r="S19" s="7">
        <v>4</v>
      </c>
      <c r="T19" s="7">
        <v>4</v>
      </c>
      <c r="U19" s="7">
        <v>8</v>
      </c>
      <c r="V19" s="30">
        <f t="shared" si="0"/>
        <v>6</v>
      </c>
      <c r="W19" s="20" t="str">
        <f t="shared" si="1"/>
        <v>Çalışma Programı</v>
      </c>
      <c r="X19" s="20" t="str">
        <f t="shared" si="2"/>
        <v>Disiplin</v>
      </c>
      <c r="Y19" s="33">
        <f t="shared" si="3"/>
        <v>5.74</v>
      </c>
    </row>
    <row r="20" spans="1:25" ht="10.199999999999999" x14ac:dyDescent="0.2">
      <c r="A20" s="8" t="s">
        <v>31</v>
      </c>
      <c r="B20" s="7">
        <v>8</v>
      </c>
      <c r="C20" s="7">
        <v>5</v>
      </c>
      <c r="D20" s="7">
        <v>3</v>
      </c>
      <c r="E20" s="7">
        <v>4</v>
      </c>
      <c r="F20" s="7">
        <v>5</v>
      </c>
      <c r="G20" s="7">
        <v>7</v>
      </c>
      <c r="H20" s="7">
        <v>8</v>
      </c>
      <c r="I20" s="7">
        <v>9</v>
      </c>
      <c r="J20" s="7">
        <v>8</v>
      </c>
      <c r="K20" s="7">
        <v>7</v>
      </c>
      <c r="L20" s="7">
        <v>5</v>
      </c>
      <c r="M20" s="7">
        <v>6</v>
      </c>
      <c r="N20" s="7">
        <v>7</v>
      </c>
      <c r="O20" s="7">
        <v>8</v>
      </c>
      <c r="P20" s="7">
        <v>3</v>
      </c>
      <c r="Q20" s="7">
        <v>4</v>
      </c>
      <c r="R20" s="7">
        <v>4</v>
      </c>
      <c r="S20" s="7">
        <v>2</v>
      </c>
      <c r="T20" s="7">
        <v>7</v>
      </c>
      <c r="U20" s="7">
        <v>9</v>
      </c>
      <c r="V20" s="30">
        <f t="shared" si="0"/>
        <v>5.95</v>
      </c>
      <c r="W20" s="20" t="str">
        <f t="shared" si="1"/>
        <v>Gelişime 
Açıklık</v>
      </c>
      <c r="X20" s="20" t="str">
        <f t="shared" si="2"/>
        <v>Skt ve Tazelik 
Kontrolü</v>
      </c>
      <c r="Y20" s="33">
        <f t="shared" si="3"/>
        <v>5.7099999999999991</v>
      </c>
    </row>
    <row r="21" spans="1:25" ht="10.199999999999999" x14ac:dyDescent="0.2">
      <c r="A21" s="8" t="s">
        <v>18</v>
      </c>
      <c r="B21" s="7">
        <v>10</v>
      </c>
      <c r="C21" s="7">
        <v>10</v>
      </c>
      <c r="D21" s="7">
        <v>4</v>
      </c>
      <c r="E21" s="7">
        <v>2</v>
      </c>
      <c r="F21" s="7">
        <v>4</v>
      </c>
      <c r="G21" s="7">
        <v>1</v>
      </c>
      <c r="H21" s="7">
        <v>9</v>
      </c>
      <c r="I21" s="7">
        <v>4</v>
      </c>
      <c r="J21" s="7">
        <v>10</v>
      </c>
      <c r="K21" s="7">
        <v>2</v>
      </c>
      <c r="L21" s="7">
        <v>4</v>
      </c>
      <c r="M21" s="7">
        <v>7</v>
      </c>
      <c r="N21" s="7">
        <v>9</v>
      </c>
      <c r="O21" s="7">
        <v>8</v>
      </c>
      <c r="P21" s="7">
        <v>5</v>
      </c>
      <c r="Q21" s="7">
        <v>10</v>
      </c>
      <c r="R21" s="7">
        <v>9</v>
      </c>
      <c r="S21" s="7">
        <v>2</v>
      </c>
      <c r="T21" s="7">
        <v>4</v>
      </c>
      <c r="U21" s="7">
        <v>4</v>
      </c>
      <c r="V21" s="30">
        <f t="shared" si="0"/>
        <v>5.9</v>
      </c>
      <c r="W21" s="20" t="str">
        <f t="shared" si="1"/>
        <v>Çalışkanlık</v>
      </c>
      <c r="X21" s="20" t="str">
        <f t="shared" si="2"/>
        <v>Evrak
Takibi</v>
      </c>
      <c r="Y21" s="33">
        <f t="shared" si="3"/>
        <v>5.9600000000000009</v>
      </c>
    </row>
    <row r="22" spans="1:25" ht="10.199999999999999" x14ac:dyDescent="0.2">
      <c r="A22" s="8" t="s">
        <v>38</v>
      </c>
      <c r="B22" s="7">
        <v>1</v>
      </c>
      <c r="C22" s="7">
        <v>1</v>
      </c>
      <c r="D22" s="7">
        <v>8</v>
      </c>
      <c r="E22" s="7">
        <v>5</v>
      </c>
      <c r="F22" s="7">
        <v>8</v>
      </c>
      <c r="G22" s="7">
        <v>2</v>
      </c>
      <c r="H22" s="7">
        <v>5</v>
      </c>
      <c r="I22" s="7">
        <v>6</v>
      </c>
      <c r="J22" s="7">
        <v>9</v>
      </c>
      <c r="K22" s="7">
        <v>8</v>
      </c>
      <c r="L22" s="7">
        <v>7</v>
      </c>
      <c r="M22" s="7">
        <v>4</v>
      </c>
      <c r="N22" s="7">
        <v>5</v>
      </c>
      <c r="O22" s="7">
        <v>6</v>
      </c>
      <c r="P22" s="7">
        <v>7</v>
      </c>
      <c r="Q22" s="7">
        <v>8</v>
      </c>
      <c r="R22" s="7">
        <v>9</v>
      </c>
      <c r="S22" s="7">
        <v>5</v>
      </c>
      <c r="T22" s="7">
        <v>4</v>
      </c>
      <c r="U22" s="7">
        <v>9</v>
      </c>
      <c r="V22" s="30">
        <f t="shared" si="0"/>
        <v>5.85</v>
      </c>
      <c r="W22" s="20" t="str">
        <f t="shared" si="1"/>
        <v>Genel Düzen Ve 
Hakimiyet</v>
      </c>
      <c r="X22" s="20" t="str">
        <f t="shared" si="2"/>
        <v>Çalışkanlık</v>
      </c>
      <c r="Y22" s="33">
        <f t="shared" si="3"/>
        <v>5.7000000000000011</v>
      </c>
    </row>
    <row r="23" spans="1:25" ht="10.199999999999999" x14ac:dyDescent="0.2">
      <c r="A23" s="8" t="s">
        <v>16</v>
      </c>
      <c r="B23" s="7">
        <v>1</v>
      </c>
      <c r="C23" s="7">
        <v>9</v>
      </c>
      <c r="D23" s="7">
        <v>10</v>
      </c>
      <c r="E23" s="7">
        <v>2</v>
      </c>
      <c r="F23" s="7">
        <v>5</v>
      </c>
      <c r="G23" s="7">
        <v>10</v>
      </c>
      <c r="H23" s="7">
        <v>6</v>
      </c>
      <c r="I23" s="7">
        <v>9</v>
      </c>
      <c r="J23" s="7">
        <v>5</v>
      </c>
      <c r="K23" s="7">
        <v>10</v>
      </c>
      <c r="L23" s="7">
        <v>6</v>
      </c>
      <c r="M23" s="7">
        <v>1</v>
      </c>
      <c r="N23" s="7">
        <v>3</v>
      </c>
      <c r="O23" s="7">
        <v>8</v>
      </c>
      <c r="P23" s="7">
        <v>3</v>
      </c>
      <c r="Q23" s="7">
        <v>5</v>
      </c>
      <c r="R23" s="7">
        <v>5</v>
      </c>
      <c r="S23" s="7">
        <v>8</v>
      </c>
      <c r="T23" s="7">
        <v>3</v>
      </c>
      <c r="U23" s="7">
        <v>7</v>
      </c>
      <c r="V23" s="30">
        <f t="shared" si="0"/>
        <v>5.8</v>
      </c>
      <c r="W23" s="20" t="str">
        <f t="shared" si="1"/>
        <v>Disiplin</v>
      </c>
      <c r="X23" s="20" t="str">
        <f t="shared" si="2"/>
        <v>Çalışkanlık</v>
      </c>
      <c r="Y23" s="33">
        <f t="shared" si="3"/>
        <v>5.7600000000000007</v>
      </c>
    </row>
    <row r="24" spans="1:25" ht="10.199999999999999" x14ac:dyDescent="0.2">
      <c r="A24" s="8" t="s">
        <v>60</v>
      </c>
      <c r="B24" s="7">
        <v>7</v>
      </c>
      <c r="C24" s="7">
        <v>8</v>
      </c>
      <c r="D24" s="7">
        <v>9</v>
      </c>
      <c r="E24" s="7">
        <v>8</v>
      </c>
      <c r="F24" s="7">
        <v>7</v>
      </c>
      <c r="G24" s="7">
        <v>5</v>
      </c>
      <c r="H24" s="7">
        <v>10</v>
      </c>
      <c r="I24" s="7">
        <v>4</v>
      </c>
      <c r="J24" s="7">
        <v>3</v>
      </c>
      <c r="K24" s="7">
        <v>3</v>
      </c>
      <c r="L24" s="7">
        <v>4</v>
      </c>
      <c r="M24" s="7">
        <v>4</v>
      </c>
      <c r="N24" s="7">
        <v>2</v>
      </c>
      <c r="O24" s="7">
        <v>7</v>
      </c>
      <c r="P24" s="7">
        <v>3</v>
      </c>
      <c r="Q24" s="7">
        <v>9</v>
      </c>
      <c r="R24" s="7">
        <v>3</v>
      </c>
      <c r="S24" s="7">
        <v>2</v>
      </c>
      <c r="T24" s="7">
        <v>10</v>
      </c>
      <c r="U24" s="7">
        <v>7</v>
      </c>
      <c r="V24" s="30">
        <f t="shared" si="0"/>
        <v>5.75</v>
      </c>
      <c r="W24" s="20" t="str">
        <f t="shared" si="1"/>
        <v>Fire 
Takibi</v>
      </c>
      <c r="X24" s="20" t="str">
        <f t="shared" si="2"/>
        <v>Kriz 
Yönetimi</v>
      </c>
      <c r="Y24" s="33">
        <f t="shared" si="3"/>
        <v>6.1799999999999988</v>
      </c>
    </row>
    <row r="25" spans="1:25" ht="10.199999999999999" x14ac:dyDescent="0.2">
      <c r="A25" s="8" t="s">
        <v>22</v>
      </c>
      <c r="B25" s="7">
        <v>1</v>
      </c>
      <c r="C25" s="7">
        <v>10</v>
      </c>
      <c r="D25" s="7">
        <v>10</v>
      </c>
      <c r="E25" s="7">
        <v>8</v>
      </c>
      <c r="F25" s="7">
        <v>7</v>
      </c>
      <c r="G25" s="7">
        <v>2</v>
      </c>
      <c r="H25" s="7">
        <v>5</v>
      </c>
      <c r="I25" s="7">
        <v>10</v>
      </c>
      <c r="J25" s="7">
        <v>10</v>
      </c>
      <c r="K25" s="7">
        <v>5</v>
      </c>
      <c r="L25" s="7">
        <v>2</v>
      </c>
      <c r="M25" s="7">
        <v>1</v>
      </c>
      <c r="N25" s="7">
        <v>5</v>
      </c>
      <c r="O25" s="7">
        <v>7</v>
      </c>
      <c r="P25" s="7">
        <v>4</v>
      </c>
      <c r="Q25" s="7">
        <v>2</v>
      </c>
      <c r="R25" s="7">
        <v>4</v>
      </c>
      <c r="S25" s="7">
        <v>7</v>
      </c>
      <c r="T25" s="7">
        <v>5</v>
      </c>
      <c r="U25" s="7">
        <v>8</v>
      </c>
      <c r="V25" s="30">
        <f t="shared" si="0"/>
        <v>5.65</v>
      </c>
      <c r="W25" s="20" t="str">
        <f t="shared" si="1"/>
        <v>Çalışma Programı</v>
      </c>
      <c r="X25" s="20" t="str">
        <f t="shared" si="2"/>
        <v>Çalışkanlık</v>
      </c>
      <c r="Y25" s="33">
        <f t="shared" si="3"/>
        <v>6.0100000000000007</v>
      </c>
    </row>
    <row r="26" spans="1:25" ht="10.199999999999999" x14ac:dyDescent="0.2">
      <c r="A26" s="8" t="s">
        <v>27</v>
      </c>
      <c r="B26" s="7">
        <v>5</v>
      </c>
      <c r="C26" s="7">
        <v>6</v>
      </c>
      <c r="D26" s="7">
        <v>7</v>
      </c>
      <c r="E26" s="7">
        <v>1</v>
      </c>
      <c r="F26" s="7">
        <v>2</v>
      </c>
      <c r="G26" s="7">
        <v>4</v>
      </c>
      <c r="H26" s="7">
        <v>9</v>
      </c>
      <c r="I26" s="7">
        <v>6</v>
      </c>
      <c r="J26" s="7">
        <v>7</v>
      </c>
      <c r="K26" s="7">
        <v>5</v>
      </c>
      <c r="L26" s="7">
        <v>6</v>
      </c>
      <c r="M26" s="7">
        <v>3</v>
      </c>
      <c r="N26" s="7">
        <v>8</v>
      </c>
      <c r="O26" s="7">
        <v>6</v>
      </c>
      <c r="P26" s="7">
        <v>8</v>
      </c>
      <c r="Q26" s="7">
        <v>6</v>
      </c>
      <c r="R26" s="7">
        <v>6</v>
      </c>
      <c r="S26" s="7">
        <v>3</v>
      </c>
      <c r="T26" s="7">
        <v>7</v>
      </c>
      <c r="U26" s="7">
        <v>8</v>
      </c>
      <c r="V26" s="30">
        <f t="shared" si="0"/>
        <v>5.65</v>
      </c>
      <c r="W26" s="20" t="str">
        <f t="shared" si="1"/>
        <v>Fire 
Takibi</v>
      </c>
      <c r="X26" s="20" t="str">
        <f t="shared" si="2"/>
        <v>Dürüstlük</v>
      </c>
      <c r="Y26" s="33">
        <f t="shared" si="3"/>
        <v>5.5300000000000011</v>
      </c>
    </row>
    <row r="27" spans="1:25" ht="10.199999999999999" x14ac:dyDescent="0.2">
      <c r="A27" s="8" t="s">
        <v>34</v>
      </c>
      <c r="B27" s="7">
        <v>2</v>
      </c>
      <c r="C27" s="7">
        <v>5</v>
      </c>
      <c r="D27" s="7">
        <v>10</v>
      </c>
      <c r="E27" s="7">
        <v>10</v>
      </c>
      <c r="F27" s="7">
        <v>5</v>
      </c>
      <c r="G27" s="7">
        <v>6</v>
      </c>
      <c r="H27" s="7">
        <v>5</v>
      </c>
      <c r="I27" s="7">
        <v>3</v>
      </c>
      <c r="J27" s="7">
        <v>2</v>
      </c>
      <c r="K27" s="7">
        <v>8</v>
      </c>
      <c r="L27" s="7">
        <v>7</v>
      </c>
      <c r="M27" s="7">
        <v>5</v>
      </c>
      <c r="N27" s="7">
        <v>4</v>
      </c>
      <c r="O27" s="7">
        <v>1</v>
      </c>
      <c r="P27" s="7">
        <v>10</v>
      </c>
      <c r="Q27" s="7">
        <v>8</v>
      </c>
      <c r="R27" s="7">
        <v>2</v>
      </c>
      <c r="S27" s="7">
        <v>9</v>
      </c>
      <c r="T27" s="7">
        <v>4</v>
      </c>
      <c r="U27" s="7">
        <v>6</v>
      </c>
      <c r="V27" s="30">
        <f t="shared" si="0"/>
        <v>5.6</v>
      </c>
      <c r="W27" s="20" t="str">
        <f t="shared" si="1"/>
        <v>Disiplin</v>
      </c>
      <c r="X27" s="20" t="str">
        <f t="shared" si="2"/>
        <v>Liderlik</v>
      </c>
      <c r="Y27" s="33">
        <f t="shared" si="3"/>
        <v>5.55</v>
      </c>
    </row>
    <row r="28" spans="1:25" ht="10.199999999999999" x14ac:dyDescent="0.2">
      <c r="A28" s="8" t="s">
        <v>35</v>
      </c>
      <c r="B28" s="7">
        <v>10</v>
      </c>
      <c r="C28" s="7">
        <v>5</v>
      </c>
      <c r="D28" s="7">
        <v>9</v>
      </c>
      <c r="E28" s="7">
        <v>1</v>
      </c>
      <c r="F28" s="7">
        <v>7</v>
      </c>
      <c r="G28" s="7">
        <v>5</v>
      </c>
      <c r="H28" s="7">
        <v>5</v>
      </c>
      <c r="I28" s="7">
        <v>7</v>
      </c>
      <c r="J28" s="7">
        <v>6</v>
      </c>
      <c r="K28" s="7">
        <v>2</v>
      </c>
      <c r="L28" s="7">
        <v>7</v>
      </c>
      <c r="M28" s="7">
        <v>9</v>
      </c>
      <c r="N28" s="7">
        <v>3</v>
      </c>
      <c r="O28" s="7">
        <v>6</v>
      </c>
      <c r="P28" s="7">
        <v>2</v>
      </c>
      <c r="Q28" s="7">
        <v>1</v>
      </c>
      <c r="R28" s="7">
        <v>3</v>
      </c>
      <c r="S28" s="7">
        <v>8</v>
      </c>
      <c r="T28" s="7">
        <v>2</v>
      </c>
      <c r="U28" s="7">
        <v>9</v>
      </c>
      <c r="V28" s="30">
        <f t="shared" si="0"/>
        <v>5.35</v>
      </c>
      <c r="W28" s="20" t="str">
        <f t="shared" si="1"/>
        <v>Çalışkanlık</v>
      </c>
      <c r="X28" s="20" t="str">
        <f t="shared" si="2"/>
        <v>Dürüstlük</v>
      </c>
      <c r="Y28" s="33">
        <f t="shared" si="3"/>
        <v>5.4599999999999991</v>
      </c>
    </row>
    <row r="29" spans="1:25" ht="10.199999999999999" x14ac:dyDescent="0.2">
      <c r="A29" s="8" t="s">
        <v>33</v>
      </c>
      <c r="B29" s="7">
        <v>6</v>
      </c>
      <c r="C29" s="7">
        <v>8</v>
      </c>
      <c r="D29" s="7">
        <v>5</v>
      </c>
      <c r="E29" s="7">
        <v>9</v>
      </c>
      <c r="F29" s="7">
        <v>2</v>
      </c>
      <c r="G29" s="7">
        <v>5</v>
      </c>
      <c r="H29" s="7">
        <v>7</v>
      </c>
      <c r="I29" s="7">
        <v>4</v>
      </c>
      <c r="J29" s="7">
        <v>3</v>
      </c>
      <c r="K29" s="7">
        <v>2</v>
      </c>
      <c r="L29" s="7">
        <v>7</v>
      </c>
      <c r="M29" s="7">
        <v>7</v>
      </c>
      <c r="N29" s="7">
        <v>6</v>
      </c>
      <c r="O29" s="7">
        <v>1</v>
      </c>
      <c r="P29" s="7">
        <v>5</v>
      </c>
      <c r="Q29" s="7">
        <v>4</v>
      </c>
      <c r="R29" s="7">
        <v>9</v>
      </c>
      <c r="S29" s="7">
        <v>2</v>
      </c>
      <c r="T29" s="7">
        <v>6</v>
      </c>
      <c r="U29" s="7">
        <v>8</v>
      </c>
      <c r="V29" s="30">
        <f t="shared" si="0"/>
        <v>5.3</v>
      </c>
      <c r="W29" s="20" t="str">
        <f t="shared" si="1"/>
        <v>Dürüstlük</v>
      </c>
      <c r="X29" s="20" t="str">
        <f t="shared" si="2"/>
        <v>Liderlik</v>
      </c>
      <c r="Y29" s="33">
        <f t="shared" si="3"/>
        <v>5.3900000000000006</v>
      </c>
    </row>
    <row r="30" spans="1:25" ht="10.199999999999999" x14ac:dyDescent="0.2">
      <c r="A30" s="8" t="s">
        <v>59</v>
      </c>
      <c r="B30" s="7">
        <v>4</v>
      </c>
      <c r="C30" s="7">
        <v>3</v>
      </c>
      <c r="D30" s="7">
        <v>3</v>
      </c>
      <c r="E30" s="7">
        <v>4</v>
      </c>
      <c r="F30" s="7">
        <v>4</v>
      </c>
      <c r="G30" s="7">
        <v>2</v>
      </c>
      <c r="H30" s="7">
        <v>6</v>
      </c>
      <c r="I30" s="7">
        <v>3</v>
      </c>
      <c r="J30" s="7">
        <v>9</v>
      </c>
      <c r="K30" s="7">
        <v>3</v>
      </c>
      <c r="L30" s="7">
        <v>2</v>
      </c>
      <c r="M30" s="7">
        <v>10</v>
      </c>
      <c r="N30" s="7">
        <v>3</v>
      </c>
      <c r="O30" s="7">
        <v>10</v>
      </c>
      <c r="P30" s="7">
        <v>2</v>
      </c>
      <c r="Q30" s="7">
        <v>9</v>
      </c>
      <c r="R30" s="7">
        <v>9</v>
      </c>
      <c r="S30" s="7">
        <v>6</v>
      </c>
      <c r="T30" s="7">
        <v>6</v>
      </c>
      <c r="U30" s="7">
        <v>8</v>
      </c>
      <c r="V30" s="30">
        <f t="shared" si="0"/>
        <v>5.3</v>
      </c>
      <c r="W30" s="20" t="str">
        <f t="shared" si="1"/>
        <v>Kendini İfade 
Gücü</v>
      </c>
      <c r="X30" s="20" t="str">
        <f t="shared" si="2"/>
        <v>Evrak
Takibi</v>
      </c>
      <c r="Y30" s="33">
        <f t="shared" si="3"/>
        <v>5.24</v>
      </c>
    </row>
    <row r="31" spans="1:25" ht="10.8" thickBot="1" x14ac:dyDescent="0.25">
      <c r="A31" s="9" t="s">
        <v>26</v>
      </c>
      <c r="B31" s="2">
        <v>4</v>
      </c>
      <c r="C31" s="2">
        <v>10</v>
      </c>
      <c r="D31" s="2">
        <v>6</v>
      </c>
      <c r="E31" s="2">
        <v>3</v>
      </c>
      <c r="F31" s="2">
        <v>6</v>
      </c>
      <c r="G31" s="2">
        <v>6</v>
      </c>
      <c r="H31" s="2">
        <v>6</v>
      </c>
      <c r="I31" s="2">
        <v>2</v>
      </c>
      <c r="J31" s="2">
        <v>1</v>
      </c>
      <c r="K31" s="2">
        <v>6</v>
      </c>
      <c r="L31" s="2">
        <v>1</v>
      </c>
      <c r="M31" s="2">
        <v>5</v>
      </c>
      <c r="N31" s="2">
        <v>4</v>
      </c>
      <c r="O31" s="2">
        <v>9</v>
      </c>
      <c r="P31" s="2">
        <v>6</v>
      </c>
      <c r="Q31" s="2">
        <v>5</v>
      </c>
      <c r="R31" s="2">
        <v>7</v>
      </c>
      <c r="S31" s="2">
        <v>5</v>
      </c>
      <c r="T31" s="2">
        <v>1</v>
      </c>
      <c r="U31" s="2">
        <v>6</v>
      </c>
      <c r="V31" s="31">
        <f t="shared" si="0"/>
        <v>4.95</v>
      </c>
      <c r="W31" s="21" t="str">
        <f t="shared" si="1"/>
        <v>Çalışma Programı</v>
      </c>
      <c r="X31" s="21" t="str">
        <f t="shared" si="2"/>
        <v>Genel Düzen Ve 
Hakimiyet</v>
      </c>
      <c r="Y31" s="34">
        <f t="shared" si="3"/>
        <v>5.1999999999999993</v>
      </c>
    </row>
    <row r="32" spans="1:25" s="28" customFormat="1" ht="13.8" thickBot="1" x14ac:dyDescent="0.35">
      <c r="A32" s="22" t="s">
        <v>41</v>
      </c>
      <c r="B32" s="23">
        <f>SUBTOTAL(101,Tablo2[Çalışkanlık])</f>
        <v>5.7666666666666666</v>
      </c>
      <c r="C32" s="24">
        <f>SUBTOTAL(101,Tablo2[Çalışma Programı])</f>
        <v>6.7666666666666666</v>
      </c>
      <c r="D32" s="24">
        <f>SUBTOTAL(101,Tablo2[Disiplin])</f>
        <v>6.4</v>
      </c>
      <c r="E32" s="24">
        <f>SUBTOTAL(101,Tablo2[Dürüstlük])</f>
        <v>5.7</v>
      </c>
      <c r="F32" s="24">
        <f>SUBTOTAL(101,Tablo2[Envanter])</f>
        <v>5.9</v>
      </c>
      <c r="G32" s="24">
        <f>SUBTOTAL(101,Tablo2[Evrak
Takibi])</f>
        <v>5.2</v>
      </c>
      <c r="H32" s="24">
        <f>SUBTOTAL(101,Tablo2[Fire 
Takibi])</f>
        <v>6.7333333333333334</v>
      </c>
      <c r="I32" s="24">
        <f>SUBTOTAL(101,Tablo2[Gelişime 
Açıklık])</f>
        <v>5.8666666666666663</v>
      </c>
      <c r="J32" s="24">
        <f>SUBTOTAL(101,Tablo2[Genel Düzen Ve 
Hakimiyet])</f>
        <v>6.833333333333333</v>
      </c>
      <c r="K32" s="24">
        <f>SUBTOTAL(101,Tablo2[Hızlı 
Aksiyon])</f>
        <v>5.9666666666666668</v>
      </c>
      <c r="L32" s="24">
        <f>SUBTOTAL(101,Tablo2[İnisiyatif 
Alabilme])</f>
        <v>5.666666666666667</v>
      </c>
      <c r="M32" s="24">
        <f>SUBTOTAL(101,Tablo2[Kendini İfade 
Gücü])</f>
        <v>6.1</v>
      </c>
      <c r="N32" s="24">
        <f>SUBTOTAL(101,Tablo2[Kriz 
Yönetimi])</f>
        <v>6</v>
      </c>
      <c r="O32" s="24">
        <f>SUBTOTAL(101,Tablo2[Liderlik])</f>
        <v>6.0666666666666664</v>
      </c>
      <c r="P32" s="24">
        <f>SUBTOTAL(101,Tablo2[Müşteri 
İletişimi])</f>
        <v>5.6</v>
      </c>
      <c r="Q32" s="24">
        <f>SUBTOTAL(101,Tablo2[Satış 
Becerisi])</f>
        <v>6.9</v>
      </c>
      <c r="R32" s="24">
        <f>SUBTOTAL(101,Tablo2[Sipariş])</f>
        <v>5.8</v>
      </c>
      <c r="S32" s="24">
        <f>SUBTOTAL(101,Tablo2[Skt ve Tazelik 
Kontrolü])</f>
        <v>5.8666666666666663</v>
      </c>
      <c r="T32" s="24">
        <f>SUBTOTAL(101,Tablo2[Temizlik])</f>
        <v>5.8666666666666663</v>
      </c>
      <c r="U32" s="24">
        <f>SUBTOTAL(101,Tablo2[Zaman 
Yönetimi])</f>
        <v>7.1</v>
      </c>
      <c r="V32" s="25">
        <f>SUBTOTAL(101,Tablo2[ORT.
PUAN])</f>
        <v>6.1050000000000022</v>
      </c>
      <c r="W32" s="26" t="str" cm="1">
        <f t="array" ref="W32">INDEX(W2:W31, MATCH(MODE(MATCH(W2:W31, W2:W31, 0)), MATCH(W2:W31, W2:W31, 0), 0))</f>
        <v>Çalışkanlık</v>
      </c>
      <c r="X32" s="26" t="str" cm="1">
        <f t="array" ref="X32">INDEX(X2:X31, MATCH(MODE(MATCH(X2:X31, X2:X31, 0)), MATCH(X2:X31, X2:X31, 0), 0))</f>
        <v>Liderlik</v>
      </c>
      <c r="Y32" s="27">
        <f>SUBTOTAL(101,Tablo2[TERFİ
PUANI])</f>
        <v>6.0653333333333324</v>
      </c>
    </row>
  </sheetData>
  <conditionalFormatting sqref="B2:B3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2:U3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Y2:Y32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{B69BAD28-40D7-4A44-BC9D-A684D5DECEDA}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9BAD28-40D7-4A44-BC9D-A684D5DECE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Y2:Y32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4C65-48B6-46FF-843B-118B77CEEB91}">
  <dimension ref="A1:B22"/>
  <sheetViews>
    <sheetView workbookViewId="0">
      <selection activeCell="D22" sqref="D22"/>
    </sheetView>
  </sheetViews>
  <sheetFormatPr defaultRowHeight="14.4" x14ac:dyDescent="0.3"/>
  <cols>
    <col min="1" max="1" width="29.77734375" customWidth="1"/>
    <col min="2" max="2" width="8.88671875" style="4"/>
  </cols>
  <sheetData>
    <row r="1" spans="1:2" x14ac:dyDescent="0.3">
      <c r="A1" s="35" t="s">
        <v>42</v>
      </c>
      <c r="B1" s="37" t="s">
        <v>43</v>
      </c>
    </row>
    <row r="2" spans="1:2" x14ac:dyDescent="0.3">
      <c r="A2" s="3" t="s">
        <v>1</v>
      </c>
      <c r="B2" s="5">
        <v>0.06</v>
      </c>
    </row>
    <row r="3" spans="1:2" x14ac:dyDescent="0.3">
      <c r="A3" s="3" t="s">
        <v>2</v>
      </c>
      <c r="B3" s="5">
        <v>0.05</v>
      </c>
    </row>
    <row r="4" spans="1:2" x14ac:dyDescent="0.3">
      <c r="A4" s="3" t="s">
        <v>3</v>
      </c>
      <c r="B4" s="5">
        <v>0.1</v>
      </c>
    </row>
    <row r="5" spans="1:2" x14ac:dyDescent="0.3">
      <c r="A5" s="3" t="s">
        <v>4</v>
      </c>
      <c r="B5" s="5">
        <v>0.09</v>
      </c>
    </row>
    <row r="6" spans="1:2" x14ac:dyDescent="0.3">
      <c r="A6" s="3" t="s">
        <v>5</v>
      </c>
      <c r="B6" s="5">
        <v>0.06</v>
      </c>
    </row>
    <row r="7" spans="1:2" x14ac:dyDescent="0.3">
      <c r="A7" s="3" t="s">
        <v>70</v>
      </c>
      <c r="B7" s="5">
        <v>0.05</v>
      </c>
    </row>
    <row r="8" spans="1:2" x14ac:dyDescent="0.3">
      <c r="A8" s="3" t="s">
        <v>69</v>
      </c>
      <c r="B8" s="5">
        <v>0.05</v>
      </c>
    </row>
    <row r="9" spans="1:2" x14ac:dyDescent="0.3">
      <c r="A9" s="3" t="s">
        <v>68</v>
      </c>
      <c r="B9" s="5">
        <v>0.01</v>
      </c>
    </row>
    <row r="10" spans="1:2" x14ac:dyDescent="0.3">
      <c r="A10" s="3" t="s">
        <v>6</v>
      </c>
      <c r="B10" s="5">
        <v>0.04</v>
      </c>
    </row>
    <row r="11" spans="1:2" x14ac:dyDescent="0.3">
      <c r="A11" s="3" t="s">
        <v>61</v>
      </c>
      <c r="B11" s="5">
        <v>0.01</v>
      </c>
    </row>
    <row r="12" spans="1:2" x14ac:dyDescent="0.3">
      <c r="A12" s="3" t="s">
        <v>62</v>
      </c>
      <c r="B12" s="5">
        <v>0.05</v>
      </c>
    </row>
    <row r="13" spans="1:2" x14ac:dyDescent="0.3">
      <c r="A13" s="3" t="s">
        <v>7</v>
      </c>
      <c r="B13" s="5">
        <v>0.02</v>
      </c>
    </row>
    <row r="14" spans="1:2" x14ac:dyDescent="0.3">
      <c r="A14" s="3" t="s">
        <v>63</v>
      </c>
      <c r="B14" s="5">
        <v>7.0000000000000007E-2</v>
      </c>
    </row>
    <row r="15" spans="1:2" x14ac:dyDescent="0.3">
      <c r="A15" s="3" t="s">
        <v>8</v>
      </c>
      <c r="B15" s="5">
        <v>0.1</v>
      </c>
    </row>
    <row r="16" spans="1:2" x14ac:dyDescent="0.3">
      <c r="A16" s="3" t="s">
        <v>64</v>
      </c>
      <c r="B16" s="5">
        <v>0.03</v>
      </c>
    </row>
    <row r="17" spans="1:2" x14ac:dyDescent="0.3">
      <c r="A17" s="3" t="s">
        <v>65</v>
      </c>
      <c r="B17" s="5">
        <v>0.02</v>
      </c>
    </row>
    <row r="18" spans="1:2" x14ac:dyDescent="0.3">
      <c r="A18" s="3" t="s">
        <v>9</v>
      </c>
      <c r="B18" s="5">
        <v>0.06</v>
      </c>
    </row>
    <row r="19" spans="1:2" x14ac:dyDescent="0.3">
      <c r="A19" s="3" t="s">
        <v>66</v>
      </c>
      <c r="B19" s="5">
        <v>0.05</v>
      </c>
    </row>
    <row r="20" spans="1:2" x14ac:dyDescent="0.3">
      <c r="A20" s="3" t="s">
        <v>10</v>
      </c>
      <c r="B20" s="5">
        <v>0.05</v>
      </c>
    </row>
    <row r="21" spans="1:2" x14ac:dyDescent="0.3">
      <c r="A21" s="3" t="s">
        <v>67</v>
      </c>
      <c r="B21" s="5">
        <v>0.03</v>
      </c>
    </row>
    <row r="22" spans="1:2" x14ac:dyDescent="0.3">
      <c r="A22" s="35" t="s">
        <v>44</v>
      </c>
      <c r="B22" s="36">
        <f>SUM(B2:B21)</f>
        <v>1.0000000000000002</v>
      </c>
    </row>
  </sheetData>
  <sortState xmlns:xlrd2="http://schemas.microsoft.com/office/spreadsheetml/2017/richdata2" ref="A2:B11">
    <sortCondition descending="1" ref="B2:B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TERFİ MATRİSİ</vt:lpstr>
      <vt:lpstr>DEĞERLENDİRME PUANI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DGN</dc:creator>
  <cp:lastModifiedBy>selami parlamaz</cp:lastModifiedBy>
  <dcterms:created xsi:type="dcterms:W3CDTF">2026-06-10T13:37:20Z</dcterms:created>
  <dcterms:modified xsi:type="dcterms:W3CDTF">2026-06-10T20:47:19Z</dcterms:modified>
</cp:coreProperties>
</file>